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0" yWindow="0" windowWidth="20610" windowHeight="11640" tabRatio="804"/>
  </bookViews>
  <sheets>
    <sheet name="COVER" sheetId="5" r:id="rId1"/>
    <sheet name="1. ADDITION" sheetId="15" r:id="rId2"/>
    <sheet name="2. SUBTRACTION" sheetId="16" r:id="rId3"/>
    <sheet name="3. MULTIPLICATION" sheetId="17" r:id="rId4"/>
    <sheet name="4. DIVISION" sheetId="19" r:id="rId5"/>
    <sheet name="5. VALIDATION &amp; ESTIMATION" sheetId="23" r:id="rId6"/>
    <sheet name="6. FRACTIONAL NUMBERS" sheetId="20" r:id="rId7"/>
    <sheet name="7. CONVERSION" sheetId="22" r:id="rId8"/>
  </sheets>
  <definedNames>
    <definedName name="GROWTH" localSheetId="1">#REF!</definedName>
    <definedName name="GROWTH" localSheetId="2">#REF!</definedName>
    <definedName name="GROWTH" localSheetId="3">#REF!</definedName>
    <definedName name="GROWTH" localSheetId="4">#REF!</definedName>
    <definedName name="GROWTH" localSheetId="5">#REF!</definedName>
    <definedName name="GROWTH" localSheetId="6">#REF!</definedName>
    <definedName name="GROWTH" localSheetId="7">#REF!</definedName>
    <definedName name="GROWTH">#REF!</definedName>
    <definedName name="_xlnm.Print_Area" localSheetId="1">'1. ADDITION'!$A$1:$Q$44</definedName>
    <definedName name="_xlnm.Print_Area" localSheetId="2">'2. SUBTRACTION'!$A$1:$Q$44</definedName>
    <definedName name="_xlnm.Print_Area" localSheetId="3">'3. MULTIPLICATION'!$A$1:$Q$44</definedName>
    <definedName name="_xlnm.Print_Area" localSheetId="4">'4. DIVISION'!$A$1:$Q$44</definedName>
    <definedName name="_xlnm.Print_Area" localSheetId="5">'5. VALIDATION &amp; ESTIMATION'!$A$1:$Q$44</definedName>
    <definedName name="_xlnm.Print_Area" localSheetId="6">'6. FRACTIONAL NUMBERS'!$A$1:$Q$44</definedName>
    <definedName name="_xlnm.Print_Area" localSheetId="7">'7. CONVERSION'!$A$1:$Q$44</definedName>
    <definedName name="_xlnm.Print_Area" localSheetId="0">COVER!$A$1:$G$25</definedName>
    <definedName name="TIME" localSheetId="1">#REF!</definedName>
    <definedName name="TIME" localSheetId="2">#REF!</definedName>
    <definedName name="TIME" localSheetId="3">#REF!</definedName>
    <definedName name="TIME" localSheetId="4">#REF!</definedName>
    <definedName name="TIME" localSheetId="5">#REF!</definedName>
    <definedName name="TIME" localSheetId="6">#REF!</definedName>
    <definedName name="TIME" localSheetId="7">#REF!</definedName>
    <definedName name="TIME">#REF!</definedName>
    <definedName name="x" localSheetId="2">#REF!</definedName>
    <definedName name="x" localSheetId="3">#REF!</definedName>
    <definedName name="x" localSheetId="4">#REF!</definedName>
    <definedName name="x" localSheetId="5">#REF!</definedName>
    <definedName name="x" localSheetId="6">#REF!</definedName>
    <definedName name="x" localSheetId="7">#REF!</definedName>
    <definedName name="x">#REF!</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L39" i="22"/>
  <c r="D40"/>
  <c r="F39" i="17"/>
  <c r="N38"/>
  <c r="D40" i="16"/>
  <c r="D38"/>
  <c r="N38" i="23"/>
  <c r="P38" s="1"/>
  <c r="N41"/>
  <c r="L30" s="1"/>
  <c r="L39"/>
  <c r="N39" s="1"/>
  <c r="L40" i="22"/>
  <c r="L22" s="1"/>
  <c r="L38"/>
  <c r="D39"/>
  <c r="L41" i="20"/>
  <c r="L40"/>
  <c r="N41"/>
  <c r="N40"/>
  <c r="L40" i="23"/>
  <c r="P41"/>
  <c r="H41"/>
  <c r="D32" s="1"/>
  <c r="F41"/>
  <c r="F40"/>
  <c r="D40"/>
  <c r="D22" s="1"/>
  <c r="F39"/>
  <c r="D39"/>
  <c r="D14" s="1"/>
  <c r="D38"/>
  <c r="F38" s="1"/>
  <c r="H38" s="1"/>
  <c r="I38" s="1"/>
  <c r="L6" l="1"/>
  <c r="N40"/>
  <c r="L22" s="1"/>
  <c r="P41" i="20"/>
  <c r="P40"/>
  <c r="P39" i="23"/>
  <c r="D41"/>
  <c r="D30" s="1"/>
  <c r="D8"/>
  <c r="D6"/>
  <c r="H40"/>
  <c r="D24" s="1"/>
  <c r="H39"/>
  <c r="P40" l="1"/>
  <c r="L14"/>
  <c r="I41"/>
  <c r="I40"/>
  <c r="I39"/>
  <c r="D16"/>
  <c r="L41" i="22" l="1"/>
  <c r="L30" s="1"/>
  <c r="L6"/>
  <c r="P41" l="1"/>
  <c r="P38"/>
  <c r="P40"/>
  <c r="L14"/>
  <c r="D41"/>
  <c r="H41" s="1"/>
  <c r="D22"/>
  <c r="H39"/>
  <c r="H40" l="1"/>
  <c r="P39"/>
  <c r="D30"/>
  <c r="D14"/>
  <c r="D38"/>
  <c r="H38" l="1"/>
  <c r="D6"/>
  <c r="N39" i="20"/>
  <c r="L38"/>
  <c r="D41"/>
  <c r="F41" s="1"/>
  <c r="F40"/>
  <c r="D40"/>
  <c r="D22" s="1"/>
  <c r="D39"/>
  <c r="F39" s="1"/>
  <c r="D38"/>
  <c r="N38" l="1"/>
  <c r="L6"/>
  <c r="H39"/>
  <c r="P38"/>
  <c r="F38"/>
  <c r="D6"/>
  <c r="L30"/>
  <c r="L22"/>
  <c r="L39"/>
  <c r="H40"/>
  <c r="D30"/>
  <c r="H38"/>
  <c r="N41" i="19"/>
  <c r="L41" s="1"/>
  <c r="N40"/>
  <c r="L40" s="1"/>
  <c r="N39"/>
  <c r="N38"/>
  <c r="L38"/>
  <c r="L6" s="1"/>
  <c r="F41"/>
  <c r="D41" s="1"/>
  <c r="F40"/>
  <c r="D40" s="1"/>
  <c r="F39"/>
  <c r="D39" s="1"/>
  <c r="F38"/>
  <c r="D38" s="1"/>
  <c r="N41" i="17"/>
  <c r="L41"/>
  <c r="L30" s="1"/>
  <c r="N40"/>
  <c r="L40"/>
  <c r="L22" s="1"/>
  <c r="N39"/>
  <c r="L38"/>
  <c r="L6" s="1"/>
  <c r="F41"/>
  <c r="D41"/>
  <c r="F40"/>
  <c r="D40"/>
  <c r="D39"/>
  <c r="F38"/>
  <c r="D38"/>
  <c r="P40" i="19" l="1"/>
  <c r="L39"/>
  <c r="P39" s="1"/>
  <c r="H41" i="20"/>
  <c r="D14"/>
  <c r="P41" i="19"/>
  <c r="L30"/>
  <c r="P39" i="20"/>
  <c r="L14"/>
  <c r="P38" i="19"/>
  <c r="L22"/>
  <c r="L14"/>
  <c r="D30"/>
  <c r="D6" i="17"/>
  <c r="P38"/>
  <c r="P41"/>
  <c r="D30"/>
  <c r="D22"/>
  <c r="D14"/>
  <c r="P40"/>
  <c r="L39"/>
  <c r="H41"/>
  <c r="H40"/>
  <c r="H39"/>
  <c r="H38"/>
  <c r="L41" i="16"/>
  <c r="L40"/>
  <c r="L39"/>
  <c r="L38"/>
  <c r="D41"/>
  <c r="D39"/>
  <c r="P39" i="17" l="1"/>
  <c r="L14"/>
  <c r="H41" i="19"/>
  <c r="H40"/>
  <c r="D22"/>
  <c r="H39"/>
  <c r="D14"/>
  <c r="H38"/>
  <c r="D6"/>
  <c r="N41" i="16"/>
  <c r="L30" s="1"/>
  <c r="N40"/>
  <c r="L22" s="1"/>
  <c r="N39"/>
  <c r="L14" s="1"/>
  <c r="N38"/>
  <c r="L6" s="1"/>
  <c r="F40"/>
  <c r="D22" s="1"/>
  <c r="F39"/>
  <c r="D14" s="1"/>
  <c r="F38"/>
  <c r="H38" s="1"/>
  <c r="F41"/>
  <c r="D30" s="1"/>
  <c r="L41" i="15"/>
  <c r="D41"/>
  <c r="L40"/>
  <c r="D40"/>
  <c r="F40" s="1"/>
  <c r="L39"/>
  <c r="D39"/>
  <c r="F39" s="1"/>
  <c r="H39" s="1"/>
  <c r="L38"/>
  <c r="D38"/>
  <c r="F38" s="1"/>
  <c r="H41" i="16" l="1"/>
  <c r="P41"/>
  <c r="P40"/>
  <c r="P39"/>
  <c r="P38"/>
  <c r="H40"/>
  <c r="H39"/>
  <c r="D6"/>
  <c r="D22" i="15"/>
  <c r="D14"/>
  <c r="D6"/>
  <c r="F41"/>
  <c r="H38"/>
  <c r="H40"/>
  <c r="N38"/>
  <c r="P38" s="1"/>
  <c r="N39"/>
  <c r="P39" s="1"/>
  <c r="N40"/>
  <c r="P40" s="1"/>
  <c r="N41"/>
  <c r="P41" s="1"/>
  <c r="L30" l="1"/>
  <c r="L22"/>
  <c r="L14"/>
  <c r="L6"/>
  <c r="H41"/>
  <c r="D30"/>
</calcChain>
</file>

<file path=xl/sharedStrings.xml><?xml version="1.0" encoding="utf-8"?>
<sst xmlns="http://schemas.openxmlformats.org/spreadsheetml/2006/main" count="604" uniqueCount="303">
  <si>
    <t>+</t>
  </si>
  <si>
    <t>×</t>
  </si>
  <si>
    <t>÷</t>
  </si>
  <si>
    <t>–</t>
  </si>
  <si>
    <t>=</t>
  </si>
  <si>
    <t>1. ADDITION</t>
  </si>
  <si>
    <t>2. SUBTRACTION</t>
  </si>
  <si>
    <t>3. MULTIPLICATION</t>
  </si>
  <si>
    <t>4. DIVISION</t>
  </si>
  <si>
    <t>Buy now on Amazon.</t>
  </si>
  <si>
    <t>Business Mental Math: For Future Consultants (Case Interview) And Executives (GMAT/GRE)</t>
  </si>
  <si>
    <t>Copyright © 2020 by Valentin Nugmanov</t>
  </si>
  <si>
    <t>6. FRACTIONAL NUMBERS</t>
  </si>
  <si>
    <t>7. CONVERSION</t>
  </si>
  <si>
    <t>While discussing the corporate pricing policy in a conversation with a market analyst:</t>
  </si>
  <si>
    <t>LEVEL 1:</t>
  </si>
  <si>
    <t>LEVEL 3:</t>
  </si>
  <si>
    <t>LEVEL 5:</t>
  </si>
  <si>
    <t>LEVEL 7:</t>
  </si>
  <si>
    <t>ANALYST:</t>
  </si>
  <si>
    <t>YOU:</t>
  </si>
  <si>
    <t>Yes. Well, it sounds reasonable provided its central location, but I’ll keep a close eye on them.</t>
  </si>
  <si>
    <t>While discussing lead-time in a meeting with the supply chain manager:</t>
  </si>
  <si>
    <t>MANAGER:</t>
  </si>
  <si>
    <t>Indeed, I think we need to streamline our operations.</t>
  </si>
  <si>
    <t>While discussing the year-end financial results in a call with an accountant:</t>
  </si>
  <si>
    <t>ACCOUNTANT:</t>
  </si>
  <si>
    <t>Yes, of course, everything balances out.</t>
  </si>
  <si>
    <t>While discussing the advertising budget in a conversation with a media buyer:</t>
  </si>
  <si>
    <t>BUYER:</t>
  </si>
  <si>
    <t>Yes, it may actually come up short for a national campaign …</t>
  </si>
  <si>
    <t>LEVEL 2:</t>
  </si>
  <si>
    <t>LEVEL 4:</t>
  </si>
  <si>
    <t>LEVEL 6:</t>
  </si>
  <si>
    <t>LEVEL 8:</t>
  </si>
  <si>
    <t>While discussing salesforce workload in a staffing meeting with a sales coordinator:</t>
  </si>
  <si>
    <t>COORDINATOR:</t>
  </si>
  <si>
    <t>Right … now I realize that it’s way too many hours for one person. We will split the workload between two salespeople.</t>
  </si>
  <si>
    <t>While discussing downtime in a review meeting with a maintenance supervisor:</t>
  </si>
  <si>
    <t>SUPERVISOR:</t>
  </si>
  <si>
    <t>Correct, we have significant room for improvement here.</t>
  </si>
  <si>
    <t>While discussing corporate spending in a conversation with a controller:</t>
  </si>
  <si>
    <t>CONTROLLER:</t>
  </si>
  <si>
    <t>Precisely. We should reduce our overhead.</t>
  </si>
  <si>
    <t>While discussing ad campaign results in a meeting with an advertising executive:</t>
  </si>
  <si>
    <t>EXECUTIVE:</t>
  </si>
  <si>
    <t>Isn’t it a spectacular result?</t>
  </si>
  <si>
    <t>While discussing the working capital in an executive meeting with a treasury manager:</t>
  </si>
  <si>
    <t>It does. Currently, we don’t have much capital tied up, but we’re running a liquidity risk.</t>
  </si>
  <si>
    <t>While discussing sourcing in a review meeting with a procurement manager:</t>
  </si>
  <si>
    <t>Yes, including supplies and labor.</t>
  </si>
  <si>
    <t>While discussing financial records in a meeting with an auditor:</t>
  </si>
  <si>
    <t>AUDITOR:</t>
  </si>
  <si>
    <t>OK, the numbers seem accurate.</t>
  </si>
  <si>
    <t>While discussing corporate financial statements in an investor meeting with the general manager:</t>
  </si>
  <si>
    <t>GM:</t>
  </si>
  <si>
    <t>Well yes, but then our interest and tax expenses are among the lowest in the market.</t>
  </si>
  <si>
    <t>That’s right – we can easily meet a seasonal increase in demand.</t>
  </si>
  <si>
    <t>While discussing pricing in a water-cooler chat with a sales representative:</t>
  </si>
  <si>
    <t>Alright, I’ll be keeping that in mind.</t>
  </si>
  <si>
    <t>While discussing accounting principles in a meeting with a financial advisor:</t>
  </si>
  <si>
    <t>ADVISOR:</t>
  </si>
  <si>
    <t>Unfortunately, it’s lower than the industry average.</t>
  </si>
  <si>
    <t>While discussing corporate expenses over the phone with a payroll specialist:</t>
  </si>
  <si>
    <t>SPECIALIST:</t>
  </si>
  <si>
    <t>Yes, and it’s quite high! We should look into the reason for this overtime work.</t>
  </si>
  <si>
    <t>While discussing sales projections in a meeting with the vice president of marketing:</t>
  </si>
  <si>
    <t>That’s right, according to the conservative scenario.</t>
  </si>
  <si>
    <t>VPM:</t>
  </si>
  <si>
    <t>It looks promising, doesn’t it?</t>
  </si>
  <si>
    <t>While discussing a credit extension in a meeting with a credit analyst:</t>
  </si>
  <si>
    <t>Oh my! We’d better up our reserves.</t>
  </si>
  <si>
    <t>While discussing production inputs in a call with the logistics manager:</t>
  </si>
  <si>
    <t>While discussing the issuance of new stock in a board meeting:</t>
  </si>
  <si>
    <t>CEO:</t>
  </si>
  <si>
    <t>Well, it seems like the market has reacted positively to us issuing new stock.</t>
  </si>
  <si>
    <t>While discussing a new ad campaign in a call with an account executive of a mediaplanning agency:</t>
  </si>
  <si>
    <t>Well, yes, but they were inexpensive.</t>
  </si>
  <si>
    <t>While discussing manufacturing effectiveness in a factory tour with a quality control executive:</t>
  </si>
  <si>
    <t>Yes, we need to adopt lean manufacturing.</t>
  </si>
  <si>
    <t>HR DIRECTOR:</t>
  </si>
  <si>
    <t>Right! The productivity of our workforce has doubled!</t>
  </si>
  <si>
    <t>PARTNER:</t>
  </si>
  <si>
    <t>Alright, that sounds doable.</t>
  </si>
  <si>
    <t>It seems so … they surely have a sizeable debt.</t>
  </si>
  <si>
    <t>While discussing investment options over a phone call with a stock trader:</t>
  </si>
  <si>
    <t>TRADER:</t>
  </si>
  <si>
    <t>It is! It presents itself as a rather risky option.</t>
  </si>
  <si>
    <t>CONSULTANT:</t>
  </si>
  <si>
    <t>Yes, digitalization is a genuine gold mine they never knew they had!</t>
  </si>
  <si>
    <t>While discussing the construction of a new factory in a conference call with the CFO:</t>
  </si>
  <si>
    <t>CFO:</t>
  </si>
  <si>
    <t>Exactly. In our line of business this is a sound deal.</t>
  </si>
  <si>
    <t>Well, these numbers suggest we should invest into fueling our business growth.</t>
  </si>
  <si>
    <t>While discussing new product sales in a performance review with a product manager:</t>
  </si>
  <si>
    <t>PM:</t>
  </si>
  <si>
    <t>That’s way more than our management expected!</t>
  </si>
  <si>
    <t>While discussing sales promotion in a conversation with a retail store manager:</t>
  </si>
  <si>
    <t>While discussing communication strategy in a teleconferencing call with the brand manager:</t>
  </si>
  <si>
    <t>Yes, and we keep growing our presence.</t>
  </si>
  <si>
    <t>While discussing investment options in a consultation with an actuary:</t>
  </si>
  <si>
    <t>ACTUARY:</t>
  </si>
  <si>
    <t>While discussing market research in a board meeting with a division manager:</t>
  </si>
  <si>
    <t>Yes, it looks like we need to double our efforts.</t>
  </si>
  <si>
    <t>True, but we’re working on increasing it.</t>
  </si>
  <si>
    <t>While discussing stock acquisition in a phone call with an equity analyst:</t>
  </si>
  <si>
    <t>Yes, so it may be undervalued.</t>
  </si>
  <si>
    <t>While discussing a new construction site at a project presentation with a real estate developer:</t>
  </si>
  <si>
    <t>DEVELOPER:</t>
  </si>
  <si>
    <t>OK, this is within the range defined in the business plan.</t>
  </si>
  <si>
    <t>While discussing renting a new commercial outlet in a negotiation with the land lord:</t>
  </si>
  <si>
    <t>LAND LORD:</t>
  </si>
  <si>
    <t>While discussing new order shipment in a factory-floor conversation with a forklift operator:</t>
  </si>
  <si>
    <t>OPERATOR:</t>
  </si>
  <si>
    <t>Fine, then the limit is not exceeded.</t>
  </si>
  <si>
    <t>While discussing office expenses in a conversation with the office manager:</t>
  </si>
  <si>
    <t>And that’s way too much, we should transition to a paperless office.</t>
  </si>
  <si>
    <t>While discussing new product development in an interview with an engineer:</t>
  </si>
  <si>
    <t>ENGINEER:</t>
  </si>
  <si>
    <t>Indeed, it’s faster than competitors’ models.</t>
  </si>
  <si>
    <t>OFFICER:</t>
  </si>
  <si>
    <t>While discussing product conditioning in a negotiation with a supplier:</t>
  </si>
  <si>
    <t>SUPPLIER:</t>
  </si>
  <si>
    <t>While discussing sales projections in an elevator ride with the head of R&amp;D:</t>
  </si>
  <si>
    <t>R&amp;D HEAD:</t>
  </si>
  <si>
    <t>While discussing investor relations in a call with the cash manager:</t>
  </si>
  <si>
    <t>While discussing an advertisement in a pre-production meeting with a publisher:</t>
  </si>
  <si>
    <t>PUBLISHER:</t>
  </si>
  <si>
    <t>While discussing investment options in a call with a stock broker:</t>
  </si>
  <si>
    <t>BROKER:</t>
  </si>
  <si>
    <t>While discussing equity acquisition in a pitch presentation with an investment banker:</t>
  </si>
  <si>
    <t>BANKER:</t>
  </si>
  <si>
    <t>While discussing loan terms in a meeting with a loan officer:</t>
  </si>
  <si>
    <t>Precisely, which is quite low because of your good credit history.</t>
  </si>
  <si>
    <t>While discussing investment options in a consultation with a wealth management advisor:</t>
  </si>
  <si>
    <t>While discussing inventory in a planning meeting with the materials manager:</t>
  </si>
  <si>
    <t>Great, we can now proceed with the order.</t>
  </si>
  <si>
    <t>≈</t>
  </si>
  <si>
    <t>^</t>
  </si>
  <si>
    <t>5. VALIDATION &amp; 
ESTIMATION</t>
  </si>
  <si>
    <t>←</t>
  </si>
  <si>
    <r>
      <t xml:space="preserve">Press </t>
    </r>
    <r>
      <rPr>
        <b/>
        <sz val="14"/>
        <color theme="1"/>
        <rFont val="Arial"/>
        <family val="2"/>
        <charset val="204"/>
      </rPr>
      <t>F9</t>
    </r>
    <r>
      <rPr>
        <sz val="14"/>
        <color theme="1"/>
        <rFont val="Arial"/>
        <family val="2"/>
        <charset val="204"/>
      </rPr>
      <t xml:space="preserve"> To Refresh, Scroll Down To See The Answers</t>
    </r>
  </si>
  <si>
    <r>
      <t xml:space="preserve">Press </t>
    </r>
    <r>
      <rPr>
        <b/>
        <sz val="14"/>
        <color theme="1"/>
        <rFont val="Arial"/>
        <family val="2"/>
        <charset val="204"/>
      </rPr>
      <t>F9</t>
    </r>
    <r>
      <rPr>
        <sz val="14"/>
        <color theme="1"/>
        <rFont val="Arial"/>
        <family val="2"/>
      </rPr>
      <t xml:space="preserve"> To Refresh, Scroll Down To See The Answers</t>
    </r>
  </si>
  <si>
    <r>
      <t xml:space="preserve">Press </t>
    </r>
    <r>
      <rPr>
        <b/>
        <sz val="14"/>
        <color theme="1"/>
        <rFont val="Arial"/>
        <family val="2"/>
      </rPr>
      <t>F9</t>
    </r>
    <r>
      <rPr>
        <sz val="14"/>
        <color theme="1"/>
        <rFont val="Arial"/>
        <family val="2"/>
      </rPr>
      <t xml:space="preserve"> To Refresh, Scroll Down To See The Answers</t>
    </r>
  </si>
  <si>
    <t>ANSWERS</t>
  </si>
  <si>
    <r>
      <t xml:space="preserve">LEVEL 1
</t>
    </r>
    <r>
      <rPr>
        <sz val="8"/>
        <color theme="1" tint="0.499984740745262"/>
        <rFont val="Arial"/>
        <family val="2"/>
        <charset val="204"/>
      </rPr>
      <t>(addition of two-digit integers without carrying)</t>
    </r>
  </si>
  <si>
    <r>
      <t xml:space="preserve">LEVEL 5
</t>
    </r>
    <r>
      <rPr>
        <sz val="8"/>
        <color theme="1" tint="0.499984740745262"/>
        <rFont val="Arial"/>
        <family val="2"/>
        <charset val="204"/>
      </rPr>
      <t>(addition of three-digit integers without carrying)</t>
    </r>
  </si>
  <si>
    <r>
      <t xml:space="preserve">LEVEL 6
</t>
    </r>
    <r>
      <rPr>
        <sz val="8"/>
        <color theme="1" tint="0.499984740745262"/>
        <rFont val="Arial"/>
        <family val="2"/>
        <charset val="204"/>
      </rPr>
      <t>(addition of three-digit integers with carrying)</t>
    </r>
  </si>
  <si>
    <r>
      <t xml:space="preserve">LEVEL 2
</t>
    </r>
    <r>
      <rPr>
        <sz val="8"/>
        <color theme="1" tint="0.499984740745262"/>
        <rFont val="Arial"/>
        <family val="2"/>
        <charset val="204"/>
      </rPr>
      <t>(addition of two-digit integers with carrying)</t>
    </r>
  </si>
  <si>
    <t>CHAIRMAN:</t>
  </si>
  <si>
    <t>SALES REP:</t>
  </si>
  <si>
    <r>
      <t xml:space="preserve">LEVEL 1
</t>
    </r>
    <r>
      <rPr>
        <sz val="8"/>
        <color theme="1" tint="0.499984740745262"/>
        <rFont val="Arial"/>
        <family val="2"/>
        <charset val="204"/>
      </rPr>
      <t>(subtraction of two-digit integers without borrowing)</t>
    </r>
  </si>
  <si>
    <r>
      <t xml:space="preserve">LEVEL 3
</t>
    </r>
    <r>
      <rPr>
        <sz val="8"/>
        <color theme="1" tint="0.499984740745262"/>
        <rFont val="Arial"/>
        <family val="2"/>
        <charset val="204"/>
      </rPr>
      <t>(subtraction of a two-digit integer from a three-digit integer without borrowing)</t>
    </r>
  </si>
  <si>
    <r>
      <t xml:space="preserve">LEVEL 5
</t>
    </r>
    <r>
      <rPr>
        <sz val="8"/>
        <color theme="1" tint="0.499984740745262"/>
        <rFont val="Arial"/>
        <family val="2"/>
        <charset val="204"/>
      </rPr>
      <t>(subtraction of three-digit integers without borrowing)</t>
    </r>
  </si>
  <si>
    <r>
      <t xml:space="preserve">LEVEL 7
</t>
    </r>
    <r>
      <rPr>
        <sz val="8"/>
        <color theme="1" tint="0.499984740745262"/>
        <rFont val="Arial"/>
        <family val="2"/>
        <charset val="204"/>
      </rPr>
      <t>(subtraction of a three-digit integer from a four-digit integer without borrowing)</t>
    </r>
  </si>
  <si>
    <r>
      <t xml:space="preserve">LEVEL 8
</t>
    </r>
    <r>
      <rPr>
        <sz val="8"/>
        <color theme="1" tint="0.499984740745262"/>
        <rFont val="Arial"/>
        <family val="2"/>
        <charset val="204"/>
      </rPr>
      <t>(subtraction of a three-digit integer from a four-digit integer with borrowing)</t>
    </r>
  </si>
  <si>
    <r>
      <t xml:space="preserve">LEVEL 6
</t>
    </r>
    <r>
      <rPr>
        <sz val="8"/>
        <color theme="1" tint="0.499984740745262"/>
        <rFont val="Arial"/>
        <family val="2"/>
        <charset val="204"/>
      </rPr>
      <t>(subtraction of three-digit integers with borrowing)</t>
    </r>
  </si>
  <si>
    <r>
      <t xml:space="preserve">LEVEL 4
</t>
    </r>
    <r>
      <rPr>
        <sz val="8"/>
        <color theme="1" tint="0.499984740745262"/>
        <rFont val="Arial"/>
        <family val="2"/>
        <charset val="204"/>
      </rPr>
      <t>(subtraction of a two-digit integer from a three-digit integer with borrowing)</t>
    </r>
  </si>
  <si>
    <r>
      <t xml:space="preserve">LEVEL 2
</t>
    </r>
    <r>
      <rPr>
        <sz val="8"/>
        <color theme="1" tint="0.499984740745262"/>
        <rFont val="Arial"/>
        <family val="2"/>
        <charset val="204"/>
      </rPr>
      <t>(subtraction of two-digit integers with borrowing)</t>
    </r>
  </si>
  <si>
    <t>While discussing sales districts in a performance review with an area sales manager:</t>
  </si>
  <si>
    <r>
      <t xml:space="preserve">LEVEL 1
</t>
    </r>
    <r>
      <rPr>
        <sz val="8"/>
        <color theme="1" tint="0.499984740745262"/>
        <rFont val="Arial"/>
        <family val="2"/>
        <charset val="204"/>
      </rPr>
      <t>(multiplication by the multiples of 5)</t>
    </r>
  </si>
  <si>
    <r>
      <t xml:space="preserve">LEVEL 3
</t>
    </r>
    <r>
      <rPr>
        <sz val="8"/>
        <color theme="1" tint="0.499984740745262"/>
        <rFont val="Arial"/>
        <family val="2"/>
        <charset val="204"/>
      </rPr>
      <t>(multiplication by the multiples of 11)</t>
    </r>
  </si>
  <si>
    <r>
      <t xml:space="preserve">LEVEL 5
</t>
    </r>
    <r>
      <rPr>
        <sz val="8"/>
        <color theme="1" tint="0.499984740745262"/>
        <rFont val="Arial"/>
        <family val="2"/>
        <charset val="204"/>
      </rPr>
      <t>(multiplication of two-digit numbers ending in 1 or 2)</t>
    </r>
  </si>
  <si>
    <r>
      <t xml:space="preserve">LEVEL 7
</t>
    </r>
    <r>
      <rPr>
        <sz val="8"/>
        <color theme="1" tint="0.499984740745262"/>
        <rFont val="Arial"/>
        <family val="2"/>
        <charset val="204"/>
      </rPr>
      <t>(multiplication of two-digit factorable numbers)</t>
    </r>
  </si>
  <si>
    <r>
      <t xml:space="preserve">LEVEL 8
</t>
    </r>
    <r>
      <rPr>
        <sz val="8"/>
        <color theme="1" tint="0.499984740745262"/>
        <rFont val="Arial"/>
        <family val="2"/>
        <charset val="204"/>
      </rPr>
      <t>(multiplication of two-digit prime numbers)</t>
    </r>
  </si>
  <si>
    <r>
      <t xml:space="preserve">LEVEL 6
</t>
    </r>
    <r>
      <rPr>
        <sz val="8"/>
        <color theme="1" tint="0.499984740745262"/>
        <rFont val="Arial"/>
        <family val="2"/>
        <charset val="204"/>
      </rPr>
      <t>(multiplication of two-digit integers ending in 8 or 9)</t>
    </r>
  </si>
  <si>
    <r>
      <t xml:space="preserve">LEVEL 4
</t>
    </r>
    <r>
      <rPr>
        <sz val="8"/>
        <color theme="1" tint="0.499984740745262"/>
        <rFont val="Arial"/>
        <family val="2"/>
        <charset val="204"/>
      </rPr>
      <t>(multiplication of two-digit integers with the same first digit)</t>
    </r>
  </si>
  <si>
    <r>
      <t xml:space="preserve">LEVEL 2
</t>
    </r>
    <r>
      <rPr>
        <sz val="8"/>
        <color theme="1" tint="0.499984740745262"/>
        <rFont val="Arial"/>
        <family val="2"/>
        <charset val="204"/>
      </rPr>
      <t>(multiplication by the multiples of 9)</t>
    </r>
  </si>
  <si>
    <t>While discussing human capital development in a meeting with the HR director:</t>
  </si>
  <si>
    <t>While discussing stockpiled inventory in a conversation with the warehouse director:</t>
  </si>
  <si>
    <t>DIRECTOR:</t>
  </si>
  <si>
    <t>Yes, and I think the CMO should up our marketing budget.</t>
  </si>
  <si>
    <r>
      <t xml:space="preserve">LEVEL 1
</t>
    </r>
    <r>
      <rPr>
        <sz val="8"/>
        <color theme="1" tint="0.499984740745262"/>
        <rFont val="Arial"/>
        <family val="2"/>
        <charset val="204"/>
      </rPr>
      <t>(division by the powers of 5 without remainder)</t>
    </r>
  </si>
  <si>
    <r>
      <t xml:space="preserve">LEVEL 3
</t>
    </r>
    <r>
      <rPr>
        <sz val="8"/>
        <color theme="1" tint="0.499984740745262"/>
        <rFont val="Arial"/>
        <family val="2"/>
        <charset val="204"/>
      </rPr>
      <t>(division by a single-digit divisor without remainder)</t>
    </r>
  </si>
  <si>
    <r>
      <t xml:space="preserve">LEVEL 4
</t>
    </r>
    <r>
      <rPr>
        <sz val="8"/>
        <color theme="1" tint="0.499984740745262"/>
        <rFont val="Arial"/>
        <family val="2"/>
        <charset val="204"/>
      </rPr>
      <t>(division by a single-digit divisor with remainder)</t>
    </r>
  </si>
  <si>
    <r>
      <t xml:space="preserve">LEVEL 2
</t>
    </r>
    <r>
      <rPr>
        <sz val="8"/>
        <color theme="1" tint="0.499984740745262"/>
        <rFont val="Arial"/>
        <family val="2"/>
        <charset val="204"/>
      </rPr>
      <t>(division by a divisor ending in 5 with remainder)</t>
    </r>
  </si>
  <si>
    <t>Correct. This is quite promising.</t>
  </si>
  <si>
    <t>While discussing business positioning in a quarterly review with a business strategist:</t>
  </si>
  <si>
    <t>STRATEGIST:</t>
  </si>
  <si>
    <t>That’s a satisfactory result in such a competitive market.</t>
  </si>
  <si>
    <t>SCHEDULER:</t>
  </si>
  <si>
    <t>While discussing the production process in a text messenger chat with the master scheduler:</t>
  </si>
  <si>
    <t>Well, yes, we may look into other options …</t>
  </si>
  <si>
    <r>
      <t xml:space="preserve">LEVEL 1
</t>
    </r>
    <r>
      <rPr>
        <sz val="8"/>
        <color theme="1" tint="0.499984740745262"/>
        <rFont val="Arial"/>
        <family val="2"/>
        <charset val="204"/>
      </rPr>
      <t>(addition of percentages)</t>
    </r>
  </si>
  <si>
    <r>
      <t xml:space="preserve">LEVEL 2
</t>
    </r>
    <r>
      <rPr>
        <sz val="8"/>
        <color theme="1" tint="0.499984740745262"/>
        <rFont val="Arial"/>
        <family val="2"/>
        <charset val="204"/>
      </rPr>
      <t>(subtraction of percentages)</t>
    </r>
  </si>
  <si>
    <r>
      <t xml:space="preserve">LEVEL 3
</t>
    </r>
    <r>
      <rPr>
        <sz val="8"/>
        <color theme="1" tint="0.499984740745262"/>
        <rFont val="Arial"/>
        <family val="2"/>
        <charset val="204"/>
      </rPr>
      <t>(multiplication of percentages)</t>
    </r>
  </si>
  <si>
    <r>
      <t xml:space="preserve">LEVEL 4
</t>
    </r>
    <r>
      <rPr>
        <sz val="8"/>
        <color theme="1" tint="0.499984740745262"/>
        <rFont val="Arial"/>
        <family val="2"/>
        <charset val="204"/>
      </rPr>
      <t>(division of percentages)</t>
    </r>
  </si>
  <si>
    <r>
      <t xml:space="preserve">LEVEL 5
</t>
    </r>
    <r>
      <rPr>
        <sz val="8"/>
        <color theme="1" tint="0.499984740745262"/>
        <rFont val="Arial"/>
        <family val="2"/>
        <charset val="204"/>
      </rPr>
      <t>(addition of fractions)</t>
    </r>
  </si>
  <si>
    <r>
      <t xml:space="preserve">LEVEL 6
</t>
    </r>
    <r>
      <rPr>
        <sz val="8"/>
        <color theme="1" tint="0.499984740745262"/>
        <rFont val="Arial"/>
        <family val="2"/>
        <charset val="204"/>
      </rPr>
      <t>(subtraction of fractions)</t>
    </r>
  </si>
  <si>
    <r>
      <t xml:space="preserve">LEVEL 7
</t>
    </r>
    <r>
      <rPr>
        <sz val="8"/>
        <color theme="1" tint="0.499984740745262"/>
        <rFont val="Arial"/>
        <family val="2"/>
        <charset val="204"/>
      </rPr>
      <t>(multiplication of fractions)</t>
    </r>
  </si>
  <si>
    <r>
      <t xml:space="preserve">LEVEL 8
</t>
    </r>
    <r>
      <rPr>
        <sz val="8"/>
        <color theme="1" tint="0.499984740745262"/>
        <rFont val="Arial"/>
        <family val="2"/>
        <charset val="204"/>
      </rPr>
      <t>(division of fractions)</t>
    </r>
  </si>
  <si>
    <r>
      <t xml:space="preserve">LEVEL 1
</t>
    </r>
    <r>
      <rPr>
        <sz val="8"/>
        <color theme="1" tint="0.499984740745262"/>
        <rFont val="Arial"/>
        <family val="2"/>
        <charset val="204"/>
      </rPr>
      <t>(validation of addition)</t>
    </r>
  </si>
  <si>
    <r>
      <t xml:space="preserve">LEVEL 2
</t>
    </r>
    <r>
      <rPr>
        <sz val="8"/>
        <color theme="1" tint="0.499984740745262"/>
        <rFont val="Arial"/>
        <family val="2"/>
        <charset val="204"/>
      </rPr>
      <t>(validation of subtraction)</t>
    </r>
  </si>
  <si>
    <r>
      <t xml:space="preserve">LEVEL 3
</t>
    </r>
    <r>
      <rPr>
        <sz val="8"/>
        <color theme="1" tint="0.499984740745262"/>
        <rFont val="Arial"/>
        <family val="2"/>
        <charset val="204"/>
      </rPr>
      <t>(validation of multiplication)</t>
    </r>
  </si>
  <si>
    <r>
      <t xml:space="preserve">LEVEL 4
</t>
    </r>
    <r>
      <rPr>
        <sz val="8"/>
        <color theme="1" tint="0.499984740745262"/>
        <rFont val="Arial"/>
        <family val="2"/>
        <charset val="204"/>
      </rPr>
      <t>(validation of division)</t>
    </r>
  </si>
  <si>
    <r>
      <t xml:space="preserve">LEVEL 1
</t>
    </r>
    <r>
      <rPr>
        <sz val="8"/>
        <color theme="1" tint="0.499984740745262"/>
        <rFont val="Arial"/>
        <family val="2"/>
        <charset val="204"/>
      </rPr>
      <t>(integer and decimal rounding)</t>
    </r>
  </si>
  <si>
    <r>
      <t xml:space="preserve">LEVEL 2
</t>
    </r>
    <r>
      <rPr>
        <sz val="8"/>
        <color theme="1" tint="0.499984740745262"/>
        <rFont val="Arial"/>
        <family val="2"/>
        <charset val="204"/>
      </rPr>
      <t>(linear change estimation)</t>
    </r>
  </si>
  <si>
    <r>
      <t xml:space="preserve">LEVEL 3
</t>
    </r>
    <r>
      <rPr>
        <sz val="8"/>
        <color theme="1" tint="0.499984740745262"/>
        <rFont val="Arial"/>
        <family val="2"/>
        <charset val="204"/>
      </rPr>
      <t>(exponential change estimation)</t>
    </r>
  </si>
  <si>
    <r>
      <t xml:space="preserve">LEVEL 4
</t>
    </r>
    <r>
      <rPr>
        <sz val="8"/>
        <color theme="1" tint="0.499984740745262"/>
        <rFont val="Arial"/>
        <family val="2"/>
        <charset val="204"/>
      </rPr>
      <t>(square root estimation)</t>
    </r>
  </si>
  <si>
    <t>While discussing file management in a conversation with the systems administrator:</t>
  </si>
  <si>
    <t>SYSADMIN:</t>
  </si>
  <si>
    <t>Yeah, we're done in a split second!</t>
  </si>
  <si>
    <r>
      <rPr>
        <b/>
        <sz val="14"/>
        <color theme="1"/>
        <rFont val="Arial"/>
        <family val="2"/>
        <charset val="204"/>
      </rPr>
      <t>1. ADDITION</t>
    </r>
    <r>
      <rPr>
        <sz val="12"/>
        <color theme="1"/>
        <rFont val="Calibri"/>
        <family val="2"/>
        <charset val="204"/>
        <scheme val="minor"/>
      </rPr>
      <t/>
    </r>
  </si>
  <si>
    <r>
      <rPr>
        <b/>
        <sz val="14"/>
        <color theme="1"/>
        <rFont val="Arial"/>
        <family val="2"/>
        <charset val="204"/>
      </rPr>
      <t>2. SUBTRACTION</t>
    </r>
    <r>
      <rPr>
        <sz val="12"/>
        <color theme="1"/>
        <rFont val="Calibri"/>
        <family val="2"/>
        <charset val="204"/>
        <scheme val="minor"/>
      </rPr>
      <t/>
    </r>
  </si>
  <si>
    <r>
      <rPr>
        <b/>
        <sz val="14"/>
        <color theme="1"/>
        <rFont val="Arial"/>
        <family val="2"/>
        <charset val="204"/>
      </rPr>
      <t>3. MULTIPLICATION</t>
    </r>
    <r>
      <rPr>
        <sz val="12"/>
        <color theme="1"/>
        <rFont val="Calibri"/>
        <family val="2"/>
        <charset val="204"/>
        <scheme val="minor"/>
      </rPr>
      <t/>
    </r>
  </si>
  <si>
    <r>
      <rPr>
        <b/>
        <sz val="14"/>
        <color theme="1"/>
        <rFont val="Arial"/>
        <family val="2"/>
        <charset val="204"/>
      </rPr>
      <t>4. DIVISION</t>
    </r>
    <r>
      <rPr>
        <sz val="12"/>
        <color theme="1"/>
        <rFont val="Calibri"/>
        <family val="2"/>
        <charset val="204"/>
        <scheme val="minor"/>
      </rPr>
      <t/>
    </r>
  </si>
  <si>
    <r>
      <rPr>
        <b/>
        <sz val="14"/>
        <color theme="1"/>
        <rFont val="Arial"/>
        <family val="2"/>
        <charset val="204"/>
      </rPr>
      <t>5. VALIDATION &amp; ESTIMATION</t>
    </r>
    <r>
      <rPr>
        <sz val="12"/>
        <color theme="1"/>
        <rFont val="Calibri"/>
        <family val="2"/>
        <charset val="204"/>
        <scheme val="minor"/>
      </rPr>
      <t/>
    </r>
  </si>
  <si>
    <r>
      <rPr>
        <b/>
        <sz val="14"/>
        <color theme="1"/>
        <rFont val="Arial"/>
        <family val="2"/>
        <charset val="204"/>
      </rPr>
      <t>6. FRACTIONAL NUMBERS</t>
    </r>
    <r>
      <rPr>
        <sz val="12"/>
        <color theme="1"/>
        <rFont val="Calibri"/>
        <family val="2"/>
        <charset val="204"/>
        <scheme val="minor"/>
      </rPr>
      <t/>
    </r>
  </si>
  <si>
    <r>
      <rPr>
        <b/>
        <sz val="14"/>
        <color theme="1"/>
        <rFont val="Arial"/>
        <family val="2"/>
        <charset val="204"/>
      </rPr>
      <t>7. CONVERSION</t>
    </r>
    <r>
      <rPr>
        <sz val="12"/>
        <color theme="1"/>
        <rFont val="Calibri"/>
        <family val="2"/>
        <charset val="204"/>
        <scheme val="minor"/>
      </rPr>
      <t/>
    </r>
  </si>
  <si>
    <t>Spot-on! And these numbers are way worse than the ones we had last year!</t>
  </si>
  <si>
    <t>While discussing a new startup in an email exchange with a financial analyst:</t>
  </si>
  <si>
    <t>While discussing growth strategy in a conversation with a business developer:</t>
  </si>
  <si>
    <t>… and that explains the high ad rates.</t>
  </si>
  <si>
    <t>Right on the money! That will be the largest commercial outlet in the neighborhood.</t>
  </si>
  <si>
    <t>You’re right. I believe this is a good investment.</t>
  </si>
  <si>
    <t>Yes, we’ll liquidate the merchandise in no time.</t>
  </si>
  <si>
    <t>OK, then it is cleared.</t>
  </si>
  <si>
    <t>Right, then it fits your equipment.</t>
  </si>
  <si>
    <t>Copyright © 2020 by Valentin Nugmanov
Counselor Books, L.L.C.
Logo design by The Graphics Office</t>
  </si>
  <si>
    <t>Zoom in or out to scale the page to the screen ↘</t>
  </si>
  <si>
    <r>
      <rPr>
        <b/>
        <u/>
        <sz val="14"/>
        <color theme="1"/>
        <rFont val="Arial"/>
        <family val="2"/>
        <charset val="204"/>
      </rPr>
      <t>CONTENTS</t>
    </r>
    <r>
      <rPr>
        <b/>
        <u/>
        <sz val="12"/>
        <color theme="1"/>
        <rFont val="Arial"/>
        <family val="2"/>
        <charset val="204"/>
      </rPr>
      <t xml:space="preserve">
</t>
    </r>
    <r>
      <rPr>
        <b/>
        <sz val="10"/>
        <color theme="0" tint="-0.249977111117893"/>
        <rFont val="Arial"/>
        <family val="2"/>
        <charset val="204"/>
      </rPr>
      <t>(click to navigate between tabs)</t>
    </r>
  </si>
  <si>
    <t>WANT TO BECOME                    A STRATEGY CONSULTANT?</t>
  </si>
  <si>
    <r>
      <t xml:space="preserve">Discover </t>
    </r>
    <r>
      <rPr>
        <i/>
        <sz val="12"/>
        <color theme="1"/>
        <rFont val="Arial"/>
        <family val="2"/>
        <charset val="204"/>
      </rPr>
      <t>Case Master</t>
    </r>
    <r>
      <rPr>
        <sz val="12"/>
        <color theme="1"/>
        <rFont val="Arial"/>
        <family val="2"/>
        <charset val="204"/>
      </rPr>
      <t>, an award-winning collection of thoughtful practice cases for consulting which will enable you to get a competitive   edge for your upcoming    case interviews.</t>
    </r>
  </si>
  <si>
    <t>www.casemaster.club</t>
  </si>
  <si>
    <r>
      <t xml:space="preserve">OK, so the selling price to the end customer is </t>
    </r>
    <r>
      <rPr>
        <b/>
        <sz val="12"/>
        <color rgb="FFFBAD18"/>
        <rFont val="Arial"/>
        <family val="2"/>
        <charset val="204"/>
      </rPr>
      <t>$[…]</t>
    </r>
    <r>
      <rPr>
        <sz val="12"/>
        <color theme="1"/>
        <rFont val="Arial"/>
        <family val="2"/>
      </rPr>
      <t>.</t>
    </r>
  </si>
  <si>
    <r>
      <t xml:space="preserve">That is a lead-time of </t>
    </r>
    <r>
      <rPr>
        <b/>
        <sz val="12"/>
        <color rgb="FFFBAD18"/>
        <rFont val="Arial"/>
        <family val="2"/>
        <charset val="204"/>
      </rPr>
      <t>[…] days</t>
    </r>
    <r>
      <rPr>
        <sz val="12"/>
        <color theme="1"/>
        <rFont val="Arial"/>
        <family val="2"/>
      </rPr>
      <t>.</t>
    </r>
  </si>
  <si>
    <r>
      <t xml:space="preserve">And our assets add up to </t>
    </r>
    <r>
      <rPr>
        <b/>
        <sz val="12"/>
        <color rgb="FFFBAD18"/>
        <rFont val="Arial"/>
        <family val="2"/>
        <charset val="204"/>
      </rPr>
      <t>$[…] million</t>
    </r>
    <r>
      <rPr>
        <sz val="12"/>
        <color theme="1"/>
        <rFont val="Arial"/>
        <family val="2"/>
      </rPr>
      <t>?</t>
    </r>
  </si>
  <si>
    <r>
      <t xml:space="preserve">So, to stay on budget we can afford only </t>
    </r>
    <r>
      <rPr>
        <b/>
        <sz val="12"/>
        <color rgb="FFFBAD18"/>
        <rFont val="Arial"/>
        <family val="2"/>
        <charset val="204"/>
      </rPr>
      <t>[…] GRPs</t>
    </r>
    <r>
      <rPr>
        <sz val="12"/>
        <color theme="1"/>
        <rFont val="Arial"/>
        <family val="2"/>
      </rPr>
      <t>?</t>
    </r>
  </si>
  <si>
    <r>
      <t xml:space="preserve">I see, </t>
    </r>
    <r>
      <rPr>
        <b/>
        <sz val="12"/>
        <color rgb="FFFBAD18"/>
        <rFont val="Arial"/>
        <family val="2"/>
        <charset val="204"/>
      </rPr>
      <t>[…] TRPs</t>
    </r>
    <r>
      <rPr>
        <sz val="12"/>
        <color theme="1"/>
        <rFont val="Arial"/>
        <family val="2"/>
      </rPr>
      <t xml:space="preserve"> in total.</t>
    </r>
  </si>
  <si>
    <r>
      <t xml:space="preserve">And our SG&amp;A totals </t>
    </r>
    <r>
      <rPr>
        <b/>
        <sz val="12"/>
        <color rgb="FFFBAD18"/>
        <rFont val="Arial"/>
        <family val="2"/>
        <charset val="204"/>
      </rPr>
      <t>$[…] million</t>
    </r>
    <r>
      <rPr>
        <sz val="12"/>
        <color theme="1"/>
        <rFont val="Arial"/>
        <family val="2"/>
      </rPr>
      <t>?</t>
    </r>
  </si>
  <si>
    <r>
      <t xml:space="preserve">Are you saying we had </t>
    </r>
    <r>
      <rPr>
        <b/>
        <sz val="12"/>
        <color rgb="FFFBAD18"/>
        <rFont val="Arial"/>
        <family val="2"/>
        <charset val="204"/>
      </rPr>
      <t>[…] hours</t>
    </r>
    <r>
      <rPr>
        <sz val="12"/>
        <color theme="1"/>
        <rFont val="Arial"/>
        <family val="2"/>
      </rPr>
      <t xml:space="preserve"> of downtime?</t>
    </r>
  </si>
  <si>
    <r>
      <t xml:space="preserve">That is a total of </t>
    </r>
    <r>
      <rPr>
        <b/>
        <sz val="12"/>
        <color rgb="FFFBAD18"/>
        <rFont val="Arial"/>
        <family val="2"/>
        <charset val="204"/>
      </rPr>
      <t>[…] hours</t>
    </r>
    <r>
      <rPr>
        <sz val="12"/>
        <color theme="1"/>
        <rFont val="Arial"/>
        <family val="2"/>
      </rPr>
      <t xml:space="preserve"> per week.</t>
    </r>
  </si>
  <si>
    <r>
      <t xml:space="preserve">I see, that means our working capital equals </t>
    </r>
    <r>
      <rPr>
        <b/>
        <sz val="12"/>
        <color rgb="FFFBAD18"/>
        <rFont val="Arial"/>
        <family val="2"/>
        <charset val="204"/>
      </rPr>
      <t>$[…] thousand</t>
    </r>
    <r>
      <rPr>
        <sz val="12"/>
        <color theme="1"/>
        <rFont val="Arial"/>
        <family val="2"/>
      </rPr>
      <t>.</t>
    </r>
  </si>
  <si>
    <r>
      <t xml:space="preserve">That is, the COGS amount to </t>
    </r>
    <r>
      <rPr>
        <b/>
        <sz val="12"/>
        <color rgb="FFFBAD18"/>
        <rFont val="Arial"/>
        <family val="2"/>
        <charset val="204"/>
      </rPr>
      <t>$[…] thousand</t>
    </r>
    <r>
      <rPr>
        <sz val="12"/>
        <color theme="1"/>
        <rFont val="Arial"/>
        <family val="2"/>
      </rPr>
      <t>.</t>
    </r>
  </si>
  <si>
    <r>
      <t xml:space="preserve">That’s right, and our gross profit is </t>
    </r>
    <r>
      <rPr>
        <b/>
        <sz val="12"/>
        <color rgb="FFFBAD18"/>
        <rFont val="Arial"/>
        <family val="2"/>
        <charset val="204"/>
      </rPr>
      <t>$[…] million</t>
    </r>
    <r>
      <rPr>
        <sz val="12"/>
        <color theme="1"/>
        <rFont val="Arial"/>
        <family val="2"/>
      </rPr>
      <t>.</t>
    </r>
  </si>
  <si>
    <r>
      <t xml:space="preserve">So, the EBIT is only </t>
    </r>
    <r>
      <rPr>
        <b/>
        <sz val="12"/>
        <color rgb="FFFBAD18"/>
        <rFont val="Arial"/>
        <family val="2"/>
        <charset val="204"/>
      </rPr>
      <t>$[…] million</t>
    </r>
    <r>
      <rPr>
        <sz val="12"/>
        <color theme="1"/>
        <rFont val="Arial"/>
        <family val="2"/>
      </rPr>
      <t>?</t>
    </r>
  </si>
  <si>
    <r>
      <t xml:space="preserve">That’s a net profit of </t>
    </r>
    <r>
      <rPr>
        <b/>
        <sz val="12"/>
        <color rgb="FFFBAD18"/>
        <rFont val="Arial"/>
        <family val="2"/>
        <charset val="204"/>
      </rPr>
      <t>$[…] million</t>
    </r>
    <r>
      <rPr>
        <sz val="12"/>
        <color theme="1"/>
        <rFont val="Arial"/>
        <family val="2"/>
      </rPr>
      <t>.</t>
    </r>
  </si>
  <si>
    <r>
      <t xml:space="preserve">Indeed, our EBITDA is equal to </t>
    </r>
    <r>
      <rPr>
        <b/>
        <sz val="12"/>
        <color rgb="FFFBAD18"/>
        <rFont val="Arial"/>
        <family val="2"/>
        <charset val="204"/>
      </rPr>
      <t>$[…] thousand</t>
    </r>
    <r>
      <rPr>
        <sz val="12"/>
        <color theme="1"/>
        <rFont val="Arial"/>
        <family val="2"/>
      </rPr>
      <t>.</t>
    </r>
  </si>
  <si>
    <r>
      <t xml:space="preserve">You’re right, we must ensure a minimal unit contribution of </t>
    </r>
    <r>
      <rPr>
        <b/>
        <sz val="12"/>
        <color rgb="FFFBAD18"/>
        <rFont val="Arial"/>
        <family val="2"/>
        <charset val="204"/>
      </rPr>
      <t>$[…]</t>
    </r>
    <r>
      <rPr>
        <sz val="12"/>
        <color theme="1"/>
        <rFont val="Arial"/>
        <family val="2"/>
      </rPr>
      <t>.</t>
    </r>
  </si>
  <si>
    <r>
      <t xml:space="preserve">Understood. So, we have an excess capacity of </t>
    </r>
    <r>
      <rPr>
        <b/>
        <sz val="12"/>
        <color rgb="FFFBAD18"/>
        <rFont val="Arial"/>
        <family val="2"/>
        <charset val="204"/>
      </rPr>
      <t>[…] thousand units</t>
    </r>
    <r>
      <rPr>
        <sz val="12"/>
        <color theme="1"/>
        <rFont val="Arial"/>
        <family val="2"/>
      </rPr>
      <t>.</t>
    </r>
  </si>
  <si>
    <r>
      <t xml:space="preserve">Right, so it makes </t>
    </r>
    <r>
      <rPr>
        <b/>
        <sz val="12"/>
        <color rgb="FFFBAD18"/>
        <rFont val="Arial"/>
        <family val="2"/>
        <charset val="204"/>
      </rPr>
      <t>$[…]</t>
    </r>
    <r>
      <rPr>
        <sz val="12"/>
        <color theme="1"/>
        <rFont val="Arial"/>
        <family val="2"/>
      </rPr>
      <t xml:space="preserve"> in additional labor costs.</t>
    </r>
  </si>
  <si>
    <r>
      <t xml:space="preserve">So, the projected sales amount to </t>
    </r>
    <r>
      <rPr>
        <b/>
        <sz val="12"/>
        <color rgb="FFFBAD18"/>
        <rFont val="Arial"/>
        <family val="2"/>
        <charset val="204"/>
      </rPr>
      <t>$[…] million</t>
    </r>
    <r>
      <rPr>
        <sz val="12"/>
        <color theme="1"/>
        <rFont val="Arial"/>
        <family val="2"/>
      </rPr>
      <t>?</t>
    </r>
  </si>
  <si>
    <r>
      <t xml:space="preserve">Good, so the sales potential is </t>
    </r>
    <r>
      <rPr>
        <b/>
        <sz val="12"/>
        <color rgb="FFFBAD18"/>
        <rFont val="Arial"/>
        <family val="2"/>
        <charset val="204"/>
      </rPr>
      <t>$[…] billion</t>
    </r>
    <r>
      <rPr>
        <sz val="12"/>
        <color theme="1"/>
        <rFont val="Arial"/>
        <family val="2"/>
      </rPr>
      <t>.</t>
    </r>
  </si>
  <si>
    <r>
      <t xml:space="preserve">OK, then the expected loss is </t>
    </r>
    <r>
      <rPr>
        <b/>
        <sz val="12"/>
        <color rgb="FFFBAD18"/>
        <rFont val="Arial"/>
        <family val="2"/>
        <charset val="204"/>
      </rPr>
      <t>$[…] thousand</t>
    </r>
    <r>
      <rPr>
        <sz val="12"/>
        <color theme="1"/>
        <rFont val="Arial"/>
        <family val="2"/>
      </rPr>
      <t>.</t>
    </r>
  </si>
  <si>
    <r>
      <t xml:space="preserve">So the OEE is down to only </t>
    </r>
    <r>
      <rPr>
        <b/>
        <sz val="12"/>
        <color rgb="FFFBAD18"/>
        <rFont val="Arial"/>
        <family val="2"/>
        <charset val="204"/>
      </rPr>
      <t>[…]%</t>
    </r>
    <r>
      <rPr>
        <sz val="12"/>
        <color theme="1"/>
        <rFont val="Arial"/>
        <family val="2"/>
      </rPr>
      <t>?</t>
    </r>
  </si>
  <si>
    <r>
      <t xml:space="preserve">But that’s only </t>
    </r>
    <r>
      <rPr>
        <b/>
        <sz val="12"/>
        <color rgb="FFFBAD18"/>
        <rFont val="Arial"/>
        <family val="2"/>
        <charset val="204"/>
      </rPr>
      <t>[…] thousand</t>
    </r>
    <r>
      <rPr>
        <sz val="12"/>
        <color theme="1"/>
        <rFont val="Arial"/>
        <family val="2"/>
      </rPr>
      <t xml:space="preserve"> impressions …</t>
    </r>
  </si>
  <si>
    <r>
      <t xml:space="preserve">The daily variable cost is then </t>
    </r>
    <r>
      <rPr>
        <b/>
        <sz val="12"/>
        <color rgb="FFFBAD18"/>
        <rFont val="Arial"/>
        <family val="2"/>
        <charset val="204"/>
      </rPr>
      <t>$[…] thousand</t>
    </r>
    <r>
      <rPr>
        <sz val="12"/>
        <color theme="1"/>
        <rFont val="Arial"/>
        <family val="2"/>
      </rPr>
      <t>.</t>
    </r>
  </si>
  <si>
    <r>
      <t xml:space="preserve">Correct, we will need to sell only </t>
    </r>
    <r>
      <rPr>
        <b/>
        <sz val="12"/>
        <color rgb="FFFBAD18"/>
        <rFont val="Arial"/>
        <family val="2"/>
        <charset val="204"/>
      </rPr>
      <t>[…] thousand units</t>
    </r>
    <r>
      <rPr>
        <sz val="12"/>
        <color theme="1"/>
        <rFont val="Arial"/>
        <family val="2"/>
      </rPr>
      <t xml:space="preserve"> to break even.</t>
    </r>
  </si>
  <si>
    <r>
      <t xml:space="preserve">So their ROE is </t>
    </r>
    <r>
      <rPr>
        <b/>
        <sz val="12"/>
        <color rgb="FFFBAD18"/>
        <rFont val="Arial"/>
        <family val="2"/>
        <charset val="204"/>
      </rPr>
      <t>[…]00%</t>
    </r>
    <r>
      <rPr>
        <sz val="12"/>
        <color theme="1"/>
        <rFont val="Arial"/>
        <family val="2"/>
      </rPr>
      <t>?</t>
    </r>
  </si>
  <si>
    <r>
      <t xml:space="preserve">So, our current inventory turnover is </t>
    </r>
    <r>
      <rPr>
        <b/>
        <sz val="12"/>
        <color rgb="FFFBAD18"/>
        <rFont val="Arial"/>
        <family val="2"/>
        <charset val="204"/>
      </rPr>
      <t>[…] times per year</t>
    </r>
    <r>
      <rPr>
        <sz val="12"/>
        <color theme="1"/>
        <rFont val="Arial"/>
        <family val="2"/>
        <charset val="204"/>
      </rPr>
      <t>.</t>
    </r>
  </si>
  <si>
    <r>
      <t xml:space="preserve">Then we can report a ROI of around </t>
    </r>
    <r>
      <rPr>
        <b/>
        <sz val="12"/>
        <color rgb="FFFBAD18"/>
        <rFont val="Arial"/>
        <family val="2"/>
        <charset val="204"/>
      </rPr>
      <t>[…]00%</t>
    </r>
    <r>
      <rPr>
        <sz val="12"/>
        <color theme="1"/>
        <rFont val="Arial"/>
        <family val="2"/>
      </rPr>
      <t xml:space="preserve"> to our management.</t>
    </r>
  </si>
  <si>
    <r>
      <t xml:space="preserve">Then it will take </t>
    </r>
    <r>
      <rPr>
        <b/>
        <sz val="12"/>
        <color rgb="FFFBAD18"/>
        <rFont val="Arial"/>
        <family val="2"/>
        <charset val="204"/>
      </rPr>
      <t>[…] months</t>
    </r>
    <r>
      <rPr>
        <sz val="12"/>
        <color theme="1"/>
        <rFont val="Arial"/>
        <family val="2"/>
      </rPr>
      <t xml:space="preserve"> to pay back.</t>
    </r>
  </si>
  <si>
    <r>
      <t xml:space="preserve">Its debt-to-equity ratio is </t>
    </r>
    <r>
      <rPr>
        <b/>
        <sz val="12"/>
        <color rgb="FFFBAD18"/>
        <rFont val="Arial"/>
        <family val="2"/>
        <charset val="204"/>
      </rPr>
      <t>[…]</t>
    </r>
    <r>
      <rPr>
        <sz val="12"/>
        <color theme="1"/>
        <rFont val="Arial"/>
        <family val="2"/>
      </rPr>
      <t>?</t>
    </r>
  </si>
  <si>
    <r>
      <t xml:space="preserve">And the working capital turnover is thus </t>
    </r>
    <r>
      <rPr>
        <b/>
        <sz val="12"/>
        <color rgb="FFFBAD18"/>
        <rFont val="Arial"/>
        <family val="2"/>
        <charset val="204"/>
      </rPr>
      <t>[…] times per year</t>
    </r>
    <r>
      <rPr>
        <sz val="12"/>
        <color theme="1"/>
        <rFont val="Arial"/>
        <family val="2"/>
        <charset val="204"/>
      </rPr>
      <t>.</t>
    </r>
  </si>
  <si>
    <r>
      <t xml:space="preserve">It’s approximately </t>
    </r>
    <r>
      <rPr>
        <b/>
        <sz val="12"/>
        <color rgb="FFFBAD18"/>
        <rFont val="Arial"/>
        <family val="2"/>
        <charset val="204"/>
      </rPr>
      <t>[…]</t>
    </r>
    <r>
      <rPr>
        <sz val="12"/>
        <color theme="1"/>
        <rFont val="Arial"/>
        <family val="2"/>
      </rPr>
      <t>.</t>
    </r>
  </si>
  <si>
    <r>
      <t xml:space="preserve">So, a total of </t>
    </r>
    <r>
      <rPr>
        <b/>
        <sz val="12"/>
        <color rgb="FFFBAD18"/>
        <rFont val="Arial"/>
        <family val="2"/>
        <charset val="204"/>
      </rPr>
      <t>[…]%</t>
    </r>
    <r>
      <rPr>
        <sz val="12"/>
        <color theme="1"/>
        <rFont val="Arial"/>
        <family val="2"/>
      </rPr>
      <t xml:space="preserve"> over the principle.</t>
    </r>
  </si>
  <si>
    <r>
      <t xml:space="preserve">… gives us </t>
    </r>
    <r>
      <rPr>
        <b/>
        <sz val="12"/>
        <color rgb="FFFBAD18"/>
        <rFont val="Arial"/>
        <family val="2"/>
        <charset val="204"/>
      </rPr>
      <t>$[…] million</t>
    </r>
    <r>
      <rPr>
        <sz val="12"/>
        <color theme="1"/>
        <rFont val="Arial"/>
        <family val="2"/>
      </rPr>
      <t>.</t>
    </r>
  </si>
  <si>
    <r>
      <t xml:space="preserve">Or a total cannibalization rate of </t>
    </r>
    <r>
      <rPr>
        <b/>
        <sz val="12"/>
        <color rgb="FFFBAD18"/>
        <rFont val="Arial"/>
        <family val="2"/>
        <charset val="204"/>
      </rPr>
      <t>[…]%</t>
    </r>
    <r>
      <rPr>
        <sz val="12"/>
        <color theme="1"/>
        <rFont val="Arial"/>
        <family val="2"/>
      </rPr>
      <t>.</t>
    </r>
  </si>
  <si>
    <r>
      <t xml:space="preserve">OK, so our NPS is </t>
    </r>
    <r>
      <rPr>
        <b/>
        <sz val="12"/>
        <color rgb="FFFBAD18"/>
        <rFont val="Arial"/>
        <family val="2"/>
        <charset val="204"/>
      </rPr>
      <t>[…] p.p.</t>
    </r>
  </si>
  <si>
    <r>
      <t xml:space="preserve">A total discount of </t>
    </r>
    <r>
      <rPr>
        <b/>
        <sz val="12"/>
        <color rgb="FFFBAD18"/>
        <rFont val="Arial"/>
        <family val="2"/>
        <charset val="204"/>
      </rPr>
      <t>[…]%</t>
    </r>
    <r>
      <rPr>
        <sz val="12"/>
        <color theme="1"/>
        <rFont val="Arial"/>
        <family val="2"/>
      </rPr>
      <t xml:space="preserve"> on the selling price?</t>
    </r>
  </si>
  <si>
    <r>
      <t xml:space="preserve">OK, the price-to-earnings ratio is </t>
    </r>
    <r>
      <rPr>
        <b/>
        <sz val="12"/>
        <color rgb="FFFBAD18"/>
        <rFont val="Arial"/>
        <family val="2"/>
        <charset val="204"/>
      </rPr>
      <t>[…]</t>
    </r>
    <r>
      <rPr>
        <sz val="12"/>
        <color theme="1"/>
        <rFont val="Arial"/>
        <family val="2"/>
      </rPr>
      <t>.</t>
    </r>
  </si>
  <si>
    <r>
      <t xml:space="preserve">The expected value is just </t>
    </r>
    <r>
      <rPr>
        <b/>
        <sz val="12"/>
        <color rgb="FFFBAD18"/>
        <rFont val="Arial"/>
        <family val="2"/>
        <charset val="204"/>
      </rPr>
      <t>[…] of a million dollars</t>
    </r>
    <r>
      <rPr>
        <sz val="12"/>
        <color theme="1"/>
        <rFont val="Arial"/>
        <family val="2"/>
      </rPr>
      <t>?</t>
    </r>
  </si>
  <si>
    <r>
      <t xml:space="preserve">That’s a runtime of </t>
    </r>
    <r>
      <rPr>
        <b/>
        <sz val="12"/>
        <color rgb="FFFBAD18"/>
        <rFont val="Arial"/>
        <family val="2"/>
        <charset val="204"/>
      </rPr>
      <t>[…] of the day</t>
    </r>
    <r>
      <rPr>
        <sz val="12"/>
        <color theme="1"/>
        <rFont val="Arial"/>
        <family val="2"/>
        <charset val="204"/>
      </rPr>
      <t>.</t>
    </r>
  </si>
  <si>
    <r>
      <t xml:space="preserve">That would be close to </t>
    </r>
    <r>
      <rPr>
        <b/>
        <sz val="12"/>
        <color rgb="FFFBAD18"/>
        <rFont val="Arial"/>
        <family val="2"/>
        <charset val="204"/>
      </rPr>
      <t>[…]</t>
    </r>
    <r>
      <rPr>
        <sz val="12"/>
        <color theme="1"/>
        <rFont val="Arial"/>
        <family val="2"/>
      </rPr>
      <t>.</t>
    </r>
  </si>
  <si>
    <r>
      <t xml:space="preserve">About </t>
    </r>
    <r>
      <rPr>
        <b/>
        <sz val="12"/>
        <color rgb="FFFBAD18"/>
        <rFont val="Arial"/>
        <family val="2"/>
        <charset val="204"/>
      </rPr>
      <t>[…]</t>
    </r>
    <r>
      <rPr>
        <sz val="12"/>
        <color theme="1"/>
        <rFont val="Arial"/>
        <family val="2"/>
      </rPr>
      <t>.</t>
    </r>
  </si>
  <si>
    <r>
      <t xml:space="preserve">Around </t>
    </r>
    <r>
      <rPr>
        <b/>
        <sz val="12"/>
        <color rgb="FFFBAD18"/>
        <rFont val="Arial"/>
        <family val="2"/>
        <charset val="204"/>
      </rPr>
      <t>[…]</t>
    </r>
    <r>
      <rPr>
        <sz val="12"/>
        <color theme="1"/>
        <rFont val="Arial"/>
        <family val="2"/>
      </rPr>
      <t>.</t>
    </r>
  </si>
  <si>
    <r>
      <t xml:space="preserve">That makes </t>
    </r>
    <r>
      <rPr>
        <b/>
        <sz val="12"/>
        <color rgb="FFFBAD18"/>
        <rFont val="Arial"/>
        <family val="2"/>
        <charset val="204"/>
      </rPr>
      <t>$[…]</t>
    </r>
    <r>
      <rPr>
        <sz val="12"/>
        <color theme="1"/>
        <rFont val="Arial"/>
        <family val="2"/>
      </rPr>
      <t xml:space="preserve"> per year.</t>
    </r>
  </si>
  <si>
    <r>
      <t xml:space="preserve">… around </t>
    </r>
    <r>
      <rPr>
        <b/>
        <sz val="12"/>
        <color rgb="FFFBAD18"/>
        <rFont val="Arial"/>
        <family val="2"/>
        <charset val="204"/>
      </rPr>
      <t>[…] minutes</t>
    </r>
    <r>
      <rPr>
        <sz val="12"/>
        <color theme="1"/>
        <rFont val="Arial"/>
        <family val="2"/>
      </rPr>
      <t>.</t>
    </r>
  </si>
  <si>
    <r>
      <t xml:space="preserve">Yes, that’s </t>
    </r>
    <r>
      <rPr>
        <b/>
        <sz val="12"/>
        <color rgb="FFFBAD18"/>
        <rFont val="Arial"/>
        <family val="2"/>
        <charset val="204"/>
      </rPr>
      <t>[…]</t>
    </r>
    <r>
      <rPr>
        <sz val="12"/>
        <color theme="1"/>
        <rFont val="Arial"/>
        <family val="2"/>
      </rPr>
      <t>.</t>
    </r>
  </si>
  <si>
    <r>
      <t xml:space="preserve">Approximately </t>
    </r>
    <r>
      <rPr>
        <b/>
        <sz val="12"/>
        <color rgb="FFFBAD18"/>
        <rFont val="Arial"/>
        <family val="2"/>
        <charset val="204"/>
      </rPr>
      <t>[…]</t>
    </r>
    <r>
      <rPr>
        <sz val="12"/>
        <color theme="1"/>
        <rFont val="Arial"/>
        <family val="2"/>
      </rPr>
      <t>.</t>
    </r>
  </si>
  <si>
    <r>
      <t xml:space="preserve">That is around </t>
    </r>
    <r>
      <rPr>
        <b/>
        <sz val="12"/>
        <color rgb="FFFBAD18"/>
        <rFont val="Arial"/>
        <family val="2"/>
        <charset val="204"/>
      </rPr>
      <t>[…]</t>
    </r>
    <r>
      <rPr>
        <sz val="12"/>
        <color theme="1"/>
        <rFont val="Arial"/>
        <family val="2"/>
      </rPr>
      <t>.</t>
    </r>
  </si>
  <si>
    <r>
      <t xml:space="preserve">That’s a total return of about </t>
    </r>
    <r>
      <rPr>
        <b/>
        <sz val="12"/>
        <color rgb="FFFBAD18"/>
        <rFont val="Arial"/>
        <family val="2"/>
        <charset val="204"/>
      </rPr>
      <t>[…]%</t>
    </r>
    <r>
      <rPr>
        <sz val="12"/>
        <color theme="1"/>
        <rFont val="Arial"/>
        <family val="2"/>
      </rPr>
      <t>.</t>
    </r>
  </si>
  <si>
    <r>
      <rPr>
        <b/>
        <sz val="12"/>
        <color rgb="FFFBAD18"/>
        <rFont val="Arial"/>
        <family val="2"/>
        <charset val="204"/>
      </rPr>
      <t>Randomizer</t>
    </r>
    <r>
      <rPr>
        <sz val="12"/>
        <color theme="1"/>
        <rFont val="Arial"/>
        <family val="2"/>
        <charset val="204"/>
      </rPr>
      <t xml:space="preserve"> is a free companion to </t>
    </r>
    <r>
      <rPr>
        <b/>
        <i/>
        <sz val="12"/>
        <color theme="1"/>
        <rFont val="Arial"/>
        <family val="2"/>
        <charset val="204"/>
      </rPr>
      <t>Business Mental Math</t>
    </r>
    <r>
      <rPr>
        <sz val="12"/>
        <color theme="1"/>
        <rFont val="Arial"/>
        <family val="2"/>
        <charset val="204"/>
      </rPr>
      <t xml:space="preserve"> that offers infinite mental math practice in a business context. Each tab features a set of practice problems designed to apply the mental math algorithm presented in the corresponding chapter of the book.
The practice problems are divided into levels of increasing difficulty with randomly-generated numbers that can be refreshed by pressing F9. The answers to the problems are provided at the bottom of each tab.
Every difficulty level features a typical business conversation that involves the computation of a relevant business metric. For a detailed presentation of the mental math algorithm and the definitions of the featured metrics, refer to the book.</t>
    </r>
  </si>
  <si>
    <t>That sounds about right, and it's below the industry average.</t>
  </si>
  <si>
    <r>
      <t xml:space="preserve">Interesting, so a relative market share of </t>
    </r>
    <r>
      <rPr>
        <b/>
        <sz val="12"/>
        <color rgb="FFFBAD18"/>
        <rFont val="Arial"/>
        <family val="2"/>
        <charset val="204"/>
      </rPr>
      <t>[…]</t>
    </r>
    <r>
      <rPr>
        <sz val="12"/>
        <color theme="1"/>
        <rFont val="Arial"/>
        <family val="2"/>
      </rPr>
      <t>.</t>
    </r>
  </si>
  <si>
    <t>While discussing production capabilities in a factory tour with the plant manager:</t>
  </si>
  <si>
    <t>While discussing imported merchandise during a warehouse inspection with a customs officer:</t>
  </si>
  <si>
    <r>
      <t xml:space="preserve">LEVEL 3
</t>
    </r>
    <r>
      <rPr>
        <sz val="8"/>
        <color theme="1" tint="0.499984740745262"/>
        <rFont val="Arial"/>
        <family val="2"/>
        <charset val="204"/>
      </rPr>
      <t>(addition of a three-digit and two-digit integer without carrying)</t>
    </r>
  </si>
  <si>
    <r>
      <t xml:space="preserve">LEVEL 7
</t>
    </r>
    <r>
      <rPr>
        <sz val="8"/>
        <color theme="1" tint="0.499984740745262"/>
        <rFont val="Arial"/>
        <family val="2"/>
        <charset val="204"/>
      </rPr>
      <t>(addition of a four-digit and three-digit integer without carrying)</t>
    </r>
  </si>
  <si>
    <r>
      <t xml:space="preserve">LEVEL 8
</t>
    </r>
    <r>
      <rPr>
        <sz val="8"/>
        <color theme="1" tint="0.499984740745262"/>
        <rFont val="Arial"/>
        <family val="2"/>
        <charset val="204"/>
      </rPr>
      <t>(addition of a four-digit and three-digit integer with carrying)</t>
    </r>
  </si>
  <si>
    <r>
      <t xml:space="preserve">LEVEL 4
</t>
    </r>
    <r>
      <rPr>
        <sz val="8"/>
        <color theme="1" tint="0.499984740745262"/>
        <rFont val="Arial"/>
        <family val="2"/>
        <charset val="204"/>
      </rPr>
      <t>(addition of a three-digit and two-digit integer with carrying)</t>
    </r>
  </si>
  <si>
    <t>Correct. It’s just a tiny bit higher than it was last year.</t>
  </si>
  <si>
    <r>
      <t xml:space="preserve">And our market cap is at the all-time high of </t>
    </r>
    <r>
      <rPr>
        <b/>
        <sz val="12"/>
        <color rgb="FFFBAD18"/>
        <rFont val="Arial"/>
        <family val="2"/>
        <charset val="204"/>
      </rPr>
      <t>$[…] million</t>
    </r>
    <r>
      <rPr>
        <sz val="12"/>
        <color theme="1"/>
        <rFont val="Arial"/>
        <family val="2"/>
      </rPr>
      <t>.</t>
    </r>
  </si>
  <si>
    <r>
      <t xml:space="preserve">That makes </t>
    </r>
    <r>
      <rPr>
        <b/>
        <sz val="12"/>
        <color rgb="FFFBAD18"/>
        <rFont val="Arial"/>
        <family val="2"/>
        <charset val="204"/>
      </rPr>
      <t>$[…] thousand per hour</t>
    </r>
    <r>
      <rPr>
        <sz val="12"/>
        <color theme="1"/>
        <rFont val="Arial"/>
        <family val="2"/>
      </rPr>
      <t>.</t>
    </r>
  </si>
  <si>
    <t>While discussing a business plan in a pitch to a partner of a business incubator:</t>
  </si>
  <si>
    <t>While discussing digital transformation at a consulting firm's presentation:</t>
  </si>
  <si>
    <r>
      <t xml:space="preserve">LEVEL 5
</t>
    </r>
    <r>
      <rPr>
        <sz val="8"/>
        <color theme="1" tint="0.499984740745262"/>
        <rFont val="Arial"/>
        <family val="2"/>
        <charset val="204"/>
      </rPr>
      <t>(division by a two-digit factorable divisor without remainder)</t>
    </r>
  </si>
  <si>
    <r>
      <t xml:space="preserve">LEVEL 7
</t>
    </r>
    <r>
      <rPr>
        <sz val="8"/>
        <color theme="1" tint="0.499984740745262"/>
        <rFont val="Arial"/>
        <family val="2"/>
        <charset val="204"/>
      </rPr>
      <t>(division by a two-digit prime divisor without remainder)</t>
    </r>
  </si>
  <si>
    <r>
      <t xml:space="preserve">LEVEL 8
</t>
    </r>
    <r>
      <rPr>
        <sz val="8"/>
        <color theme="1" tint="0.499984740745262"/>
        <rFont val="Arial"/>
        <family val="2"/>
        <charset val="204"/>
      </rPr>
      <t>(division by a two-digit prime divisor with remainder)</t>
    </r>
  </si>
  <si>
    <r>
      <t xml:space="preserve">LEVEL 6
</t>
    </r>
    <r>
      <rPr>
        <sz val="8"/>
        <color theme="1" tint="0.499984740745262"/>
        <rFont val="Arial"/>
        <family val="2"/>
        <charset val="204"/>
      </rPr>
      <t>(division by a two-digit factorable divisor with remainder)</t>
    </r>
  </si>
  <si>
    <t>In that case our investors can expect some nice dividends this year.</t>
  </si>
  <si>
    <r>
      <t xml:space="preserve">In other words, our total share of voice is </t>
    </r>
    <r>
      <rPr>
        <b/>
        <sz val="12"/>
        <color rgb="FFFBAD18"/>
        <rFont val="Arial"/>
        <family val="2"/>
        <charset val="204"/>
      </rPr>
      <t>[…]</t>
    </r>
    <r>
      <rPr>
        <sz val="12"/>
        <color theme="1"/>
        <rFont val="Arial"/>
        <family val="2"/>
      </rPr>
      <t xml:space="preserve"> of the product category.</t>
    </r>
  </si>
  <si>
    <r>
      <t xml:space="preserve">LEVEL 1
</t>
    </r>
    <r>
      <rPr>
        <sz val="8"/>
        <color theme="1" tint="0.499984740745262"/>
        <rFont val="Arial"/>
        <family val="2"/>
        <charset val="204"/>
      </rPr>
      <t>(conversion of length units)</t>
    </r>
  </si>
  <si>
    <r>
      <t xml:space="preserve">LEVEL 2
</t>
    </r>
    <r>
      <rPr>
        <sz val="8"/>
        <color theme="1" tint="0.499984740745262"/>
        <rFont val="Arial"/>
        <family val="2"/>
        <charset val="204"/>
      </rPr>
      <t>(conversion of area units)</t>
    </r>
  </si>
  <si>
    <r>
      <t xml:space="preserve">LEVEL 3
</t>
    </r>
    <r>
      <rPr>
        <sz val="8"/>
        <color theme="1" tint="0.499984740745262"/>
        <rFont val="Arial"/>
        <family val="2"/>
        <charset val="204"/>
      </rPr>
      <t>(conversion of volume units)</t>
    </r>
  </si>
  <si>
    <r>
      <t xml:space="preserve">LEVEL 4
</t>
    </r>
    <r>
      <rPr>
        <sz val="8"/>
        <color theme="1" tint="0.499984740745262"/>
        <rFont val="Arial"/>
        <family val="2"/>
        <charset val="204"/>
      </rPr>
      <t>(conversion of time units)</t>
    </r>
  </si>
  <si>
    <r>
      <t xml:space="preserve">LEVEL 5
</t>
    </r>
    <r>
      <rPr>
        <sz val="8"/>
        <color theme="1" tint="0.499984740745262"/>
        <rFont val="Arial"/>
        <family val="2"/>
        <charset val="204"/>
      </rPr>
      <t>(conversion of speed units)</t>
    </r>
  </si>
  <si>
    <r>
      <t xml:space="preserve">LEVEL 6
</t>
    </r>
    <r>
      <rPr>
        <sz val="8"/>
        <color theme="1" tint="0.499984740745262"/>
        <rFont val="Arial"/>
        <family val="2"/>
        <charset val="204"/>
      </rPr>
      <t>(conversion of weight units)</t>
    </r>
  </si>
  <si>
    <r>
      <t xml:space="preserve">LEVEL 7
</t>
    </r>
    <r>
      <rPr>
        <sz val="8"/>
        <color theme="1" tint="0.499984740745262"/>
        <rFont val="Arial"/>
        <family val="2"/>
        <charset val="204"/>
      </rPr>
      <t>(conversion of temperature units)</t>
    </r>
  </si>
  <si>
    <r>
      <t xml:space="preserve">LEVEL 8
</t>
    </r>
    <r>
      <rPr>
        <sz val="8"/>
        <color theme="1" tint="0.499984740745262"/>
        <rFont val="Arial"/>
        <family val="2"/>
        <charset val="204"/>
      </rPr>
      <t>(conversion of data units)</t>
    </r>
  </si>
  <si>
    <t>Well, experts believe it’s a realistic expectation.</t>
  </si>
  <si>
    <r>
      <t xml:space="preserve">Buy </t>
    </r>
    <r>
      <rPr>
        <b/>
        <i/>
        <u/>
        <sz val="12"/>
        <color theme="1"/>
        <rFont val="Arial"/>
        <family val="2"/>
        <charset val="204"/>
      </rPr>
      <t>Business Mental Math</t>
    </r>
    <r>
      <rPr>
        <u/>
        <sz val="12"/>
        <color theme="1"/>
        <rFont val="Arial"/>
        <family val="2"/>
        <charset val="204"/>
      </rPr>
      <t xml:space="preserve"> now on Amazon.</t>
    </r>
  </si>
  <si>
    <t>While discussing financial results in a crisis meeting with the top management:</t>
  </si>
</sst>
</file>

<file path=xl/styles.xml><?xml version="1.0" encoding="utf-8"?>
<styleSheet xmlns="http://schemas.openxmlformats.org/spreadsheetml/2006/main">
  <fonts count="30">
    <font>
      <sz val="12"/>
      <color theme="1"/>
      <name val="Calibri"/>
      <family val="2"/>
      <charset val="204"/>
      <scheme val="minor"/>
    </font>
    <font>
      <u/>
      <sz val="12"/>
      <color theme="10"/>
      <name val="Calibri"/>
      <family val="2"/>
      <charset val="204"/>
      <scheme val="minor"/>
    </font>
    <font>
      <sz val="12"/>
      <color theme="1"/>
      <name val="Arial"/>
      <family val="2"/>
    </font>
    <font>
      <b/>
      <sz val="12"/>
      <color theme="1"/>
      <name val="Arial"/>
      <family val="2"/>
    </font>
    <font>
      <sz val="12"/>
      <color theme="1"/>
      <name val="Arial"/>
      <family val="2"/>
      <charset val="204"/>
    </font>
    <font>
      <i/>
      <sz val="12"/>
      <color theme="1"/>
      <name val="Arial"/>
      <family val="2"/>
      <charset val="204"/>
    </font>
    <font>
      <sz val="12"/>
      <color theme="0" tint="-0.249977111117893"/>
      <name val="Arial"/>
      <family val="2"/>
    </font>
    <font>
      <sz val="12"/>
      <color theme="1" tint="0.249977111117893"/>
      <name val="Arial"/>
      <family val="2"/>
    </font>
    <font>
      <sz val="14"/>
      <color theme="1"/>
      <name val="Arial"/>
      <family val="2"/>
      <charset val="204"/>
    </font>
    <font>
      <b/>
      <sz val="14"/>
      <color theme="1"/>
      <name val="Arial"/>
      <family val="2"/>
      <charset val="204"/>
    </font>
    <font>
      <b/>
      <sz val="12"/>
      <color theme="1"/>
      <name val="Arial"/>
      <family val="2"/>
      <charset val="204"/>
    </font>
    <font>
      <sz val="10"/>
      <color theme="0" tint="-0.249977111117893"/>
      <name val="Arial"/>
      <family val="2"/>
      <charset val="204"/>
    </font>
    <font>
      <b/>
      <u/>
      <sz val="12"/>
      <color theme="1"/>
      <name val="Arial"/>
      <family val="2"/>
      <charset val="204"/>
    </font>
    <font>
      <sz val="12"/>
      <color theme="1" tint="0.34998626667073579"/>
      <name val="Arial"/>
      <family val="2"/>
      <charset val="204"/>
    </font>
    <font>
      <u/>
      <sz val="12"/>
      <color theme="1"/>
      <name val="Arial"/>
      <family val="2"/>
      <charset val="204"/>
    </font>
    <font>
      <b/>
      <u/>
      <sz val="14"/>
      <color theme="1"/>
      <name val="Arial"/>
      <family val="2"/>
      <charset val="204"/>
    </font>
    <font>
      <b/>
      <sz val="20"/>
      <color theme="0" tint="-0.249977111117893"/>
      <name val="Calibri"/>
      <family val="2"/>
      <charset val="204"/>
      <scheme val="minor"/>
    </font>
    <font>
      <i/>
      <sz val="10"/>
      <color theme="0" tint="-0.249977111117893"/>
      <name val="Arial"/>
      <family val="2"/>
      <charset val="204"/>
    </font>
    <font>
      <sz val="14"/>
      <color theme="1"/>
      <name val="Arial"/>
      <family val="2"/>
    </font>
    <font>
      <b/>
      <sz val="14"/>
      <color theme="1"/>
      <name val="Arial"/>
      <family val="2"/>
    </font>
    <font>
      <sz val="14"/>
      <color theme="0" tint="-0.249977111117893"/>
      <name val="Arial"/>
      <family val="2"/>
    </font>
    <font>
      <b/>
      <sz val="12"/>
      <color theme="0" tint="-0.249977111117893"/>
      <name val="Arial"/>
      <family val="2"/>
      <charset val="204"/>
    </font>
    <font>
      <sz val="8"/>
      <color theme="1" tint="0.499984740745262"/>
      <name val="Arial"/>
      <family val="2"/>
      <charset val="204"/>
    </font>
    <font>
      <sz val="10"/>
      <color theme="1"/>
      <name val="Arial"/>
      <family val="2"/>
      <charset val="204"/>
    </font>
    <font>
      <sz val="12"/>
      <color theme="0" tint="-0.249977111117893"/>
      <name val="Arial"/>
      <family val="2"/>
      <charset val="204"/>
    </font>
    <font>
      <b/>
      <i/>
      <sz val="12"/>
      <color theme="1"/>
      <name val="Arial"/>
      <family val="2"/>
      <charset val="204"/>
    </font>
    <font>
      <b/>
      <sz val="12"/>
      <color rgb="FFFBAD18"/>
      <name val="Arial"/>
      <family val="2"/>
      <charset val="204"/>
    </font>
    <font>
      <i/>
      <sz val="10"/>
      <color theme="0" tint="-0.249977111117893"/>
      <name val="Arial"/>
      <family val="2"/>
    </font>
    <font>
      <b/>
      <sz val="10"/>
      <color theme="0" tint="-0.249977111117893"/>
      <name val="Arial"/>
      <family val="2"/>
      <charset val="204"/>
    </font>
    <font>
      <b/>
      <i/>
      <u/>
      <sz val="12"/>
      <color theme="1"/>
      <name val="Arial"/>
      <family val="2"/>
      <charset val="204"/>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54">
    <xf numFmtId="0" fontId="0" fillId="0" borderId="0" xfId="0"/>
    <xf numFmtId="0" fontId="2" fillId="2" borderId="0" xfId="0" applyFont="1" applyFill="1" applyAlignment="1" applyProtection="1">
      <alignment horizontal="left" vertical="center"/>
    </xf>
    <xf numFmtId="0" fontId="2" fillId="2" borderId="0" xfId="0" applyFont="1" applyFill="1" applyAlignment="1" applyProtection="1">
      <alignment vertical="center"/>
    </xf>
    <xf numFmtId="0" fontId="3" fillId="2" borderId="0" xfId="0" applyFont="1" applyFill="1" applyAlignment="1" applyProtection="1">
      <alignment horizontal="right" vertical="top"/>
    </xf>
    <xf numFmtId="0" fontId="2" fillId="2" borderId="0" xfId="0" applyFont="1" applyFill="1" applyAlignment="1" applyProtection="1">
      <alignment horizontal="right" vertical="top"/>
    </xf>
    <xf numFmtId="0" fontId="2" fillId="2" borderId="0" xfId="0" applyFont="1" applyFill="1" applyAlignment="1" applyProtection="1">
      <alignment horizontal="left" vertical="top" indent="1"/>
    </xf>
    <xf numFmtId="0" fontId="16" fillId="4" borderId="0" xfId="1" applyFont="1" applyFill="1" applyAlignment="1" applyProtection="1">
      <alignment horizontal="center" vertical="center"/>
      <protection locked="0"/>
    </xf>
    <xf numFmtId="0" fontId="2" fillId="4" borderId="0" xfId="0" applyFont="1" applyFill="1" applyAlignment="1" applyProtection="1">
      <alignment vertical="center"/>
    </xf>
    <xf numFmtId="0" fontId="4" fillId="4" borderId="0" xfId="0" applyFont="1" applyFill="1" applyAlignment="1" applyProtection="1">
      <alignment horizontal="left" vertical="center"/>
    </xf>
    <xf numFmtId="0" fontId="2" fillId="4" borderId="0" xfId="0" applyFont="1" applyFill="1" applyAlignment="1" applyProtection="1">
      <alignment horizontal="left" vertical="center"/>
    </xf>
    <xf numFmtId="0" fontId="6" fillId="4" borderId="0" xfId="0" applyFont="1" applyFill="1" applyAlignment="1" applyProtection="1">
      <alignment horizontal="center" vertical="center"/>
    </xf>
    <xf numFmtId="0" fontId="24" fillId="4" borderId="0" xfId="0" applyFont="1" applyFill="1" applyAlignment="1" applyProtection="1">
      <alignment horizontal="center" vertical="center"/>
    </xf>
    <xf numFmtId="0" fontId="24" fillId="4" borderId="0" xfId="0" quotePrefix="1" applyFont="1" applyFill="1" applyAlignment="1" applyProtection="1">
      <alignment horizontal="center" vertical="center"/>
    </xf>
    <xf numFmtId="0" fontId="6" fillId="4" borderId="0" xfId="0" quotePrefix="1" applyFont="1" applyFill="1" applyAlignment="1" applyProtection="1">
      <alignment horizontal="center" vertical="center"/>
    </xf>
    <xf numFmtId="0" fontId="6" fillId="4" borderId="0" xfId="0" applyFont="1" applyFill="1" applyBorder="1" applyAlignment="1" applyProtection="1">
      <alignment horizontal="center" vertical="center"/>
    </xf>
    <xf numFmtId="0" fontId="6" fillId="4" borderId="0" xfId="0" quotePrefix="1" applyFont="1" applyFill="1" applyBorder="1" applyAlignment="1" applyProtection="1">
      <alignment horizontal="center" vertical="center"/>
    </xf>
    <xf numFmtId="0" fontId="6" fillId="4" borderId="0" xfId="0" applyFont="1" applyFill="1" applyBorder="1" applyAlignment="1" applyProtection="1">
      <alignment vertical="center"/>
    </xf>
    <xf numFmtId="0" fontId="21" fillId="4" borderId="0" xfId="0" applyFont="1" applyFill="1" applyAlignment="1" applyProtection="1">
      <alignment horizontal="left" vertical="center"/>
    </xf>
    <xf numFmtId="0" fontId="21" fillId="4" borderId="0" xfId="0" applyFont="1" applyFill="1" applyBorder="1" applyAlignment="1" applyProtection="1">
      <alignment horizontal="left" vertical="center"/>
    </xf>
    <xf numFmtId="0" fontId="6" fillId="4" borderId="0" xfId="0" applyFont="1" applyFill="1" applyAlignment="1" applyProtection="1">
      <alignment horizontal="center"/>
    </xf>
    <xf numFmtId="0" fontId="6" fillId="4" borderId="0" xfId="0" applyFont="1" applyFill="1" applyAlignment="1" applyProtection="1"/>
    <xf numFmtId="0" fontId="6" fillId="4" borderId="0" xfId="0" applyFont="1" applyFill="1" applyAlignment="1" applyProtection="1">
      <alignment horizontal="center"/>
    </xf>
    <xf numFmtId="0" fontId="21" fillId="4" borderId="0" xfId="0" applyFont="1" applyFill="1" applyAlignment="1" applyProtection="1">
      <alignment horizontal="left"/>
    </xf>
    <xf numFmtId="0" fontId="21" fillId="4" borderId="0" xfId="0" quotePrefix="1" applyFont="1" applyFill="1" applyBorder="1" applyAlignment="1" applyProtection="1">
      <alignment horizontal="left" vertical="center"/>
    </xf>
    <xf numFmtId="0" fontId="27" fillId="4" borderId="0" xfId="0" applyFont="1" applyFill="1" applyAlignment="1" applyProtection="1">
      <alignment horizontal="left" vertical="center"/>
    </xf>
    <xf numFmtId="0" fontId="4" fillId="2" borderId="0" xfId="1" applyFont="1" applyFill="1" applyAlignment="1" applyProtection="1">
      <alignment horizontal="left" vertical="center" indent="1"/>
      <protection locked="0"/>
    </xf>
    <xf numFmtId="0" fontId="4" fillId="2" borderId="0" xfId="1" applyFont="1" applyFill="1" applyAlignment="1" applyProtection="1">
      <alignment horizontal="left" vertical="center" wrapText="1" indent="1"/>
      <protection locked="0"/>
    </xf>
    <xf numFmtId="0" fontId="4" fillId="4" borderId="0" xfId="0" applyFont="1" applyFill="1" applyProtection="1"/>
    <xf numFmtId="0" fontId="4" fillId="4" borderId="0" xfId="0" applyFont="1" applyFill="1" applyAlignment="1" applyProtection="1">
      <alignment horizontal="center" vertical="center"/>
    </xf>
    <xf numFmtId="0" fontId="12" fillId="2" borderId="0" xfId="0" applyFont="1" applyFill="1" applyAlignment="1" applyProtection="1">
      <alignment horizontal="left" wrapText="1" indent="1"/>
    </xf>
    <xf numFmtId="0" fontId="4" fillId="4" borderId="0" xfId="0" applyFont="1" applyFill="1" applyAlignment="1" applyProtection="1">
      <alignment horizontal="left" vertical="center" wrapText="1"/>
    </xf>
    <xf numFmtId="0" fontId="4" fillId="2" borderId="0" xfId="0" applyFont="1" applyFill="1" applyAlignment="1" applyProtection="1">
      <alignment horizontal="left" vertical="center"/>
    </xf>
    <xf numFmtId="0" fontId="4" fillId="2" borderId="0" xfId="0" applyFont="1" applyFill="1" applyProtection="1"/>
    <xf numFmtId="0" fontId="4" fillId="2" borderId="0" xfId="0" applyFont="1" applyFill="1" applyAlignment="1" applyProtection="1">
      <alignment horizontal="left" vertical="center" indent="1"/>
    </xf>
    <xf numFmtId="0" fontId="13" fillId="4" borderId="0" xfId="0" applyFont="1" applyFill="1" applyAlignment="1" applyProtection="1">
      <alignment horizontal="center" vertical="center"/>
    </xf>
    <xf numFmtId="0" fontId="4" fillId="2" borderId="0" xfId="0" applyFont="1" applyFill="1" applyAlignment="1" applyProtection="1">
      <alignment horizontal="left" wrapText="1" indent="1"/>
    </xf>
    <xf numFmtId="0" fontId="4" fillId="4" borderId="0" xfId="0" applyFont="1" applyFill="1" applyAlignment="1" applyProtection="1">
      <alignment horizontal="center" vertical="center" wrapText="1"/>
    </xf>
    <xf numFmtId="0" fontId="23" fillId="4" borderId="0" xfId="0" applyFont="1" applyFill="1" applyProtection="1"/>
    <xf numFmtId="0" fontId="11" fillId="4" borderId="0" xfId="0" applyFont="1" applyFill="1" applyAlignment="1" applyProtection="1">
      <alignment horizontal="center" wrapText="1"/>
    </xf>
    <xf numFmtId="0" fontId="14" fillId="2" borderId="0" xfId="1" applyFont="1" applyFill="1" applyAlignment="1" applyProtection="1">
      <alignment horizontal="left" vertical="top" wrapText="1" indent="1"/>
      <protection locked="0"/>
    </xf>
    <xf numFmtId="0" fontId="10" fillId="4" borderId="0" xfId="1" applyFont="1" applyFill="1" applyAlignment="1" applyProtection="1">
      <alignment horizontal="center" vertical="center"/>
      <protection locked="0"/>
    </xf>
    <xf numFmtId="0" fontId="14" fillId="4" borderId="0" xfId="1" applyFont="1" applyFill="1" applyAlignment="1" applyProtection="1">
      <alignment horizontal="center" vertical="center" wrapText="1"/>
      <protection locked="0"/>
    </xf>
    <xf numFmtId="0" fontId="10" fillId="2" borderId="0" xfId="0" applyFont="1" applyFill="1" applyAlignment="1" applyProtection="1">
      <alignment horizontal="left" wrapText="1" indent="1"/>
    </xf>
    <xf numFmtId="0" fontId="21" fillId="2" borderId="0" xfId="0" applyFont="1" applyFill="1" applyAlignment="1" applyProtection="1">
      <alignment horizontal="center" vertical="center" wrapText="1"/>
    </xf>
    <xf numFmtId="0" fontId="2" fillId="2" borderId="0" xfId="0" applyFont="1" applyFill="1" applyAlignment="1" applyProtection="1">
      <alignment horizontal="left" vertical="top" wrapText="1" indent="1"/>
    </xf>
    <xf numFmtId="0" fontId="7" fillId="3" borderId="0" xfId="0" applyFont="1" applyFill="1" applyAlignment="1" applyProtection="1">
      <alignment horizontal="center" vertical="center" textRotation="90" wrapText="1"/>
    </xf>
    <xf numFmtId="0" fontId="7" fillId="3" borderId="0" xfId="0" applyFont="1" applyFill="1" applyAlignment="1" applyProtection="1">
      <alignment horizontal="center" vertical="center" textRotation="90"/>
    </xf>
    <xf numFmtId="0" fontId="2" fillId="2" borderId="0" xfId="0" applyFont="1" applyFill="1" applyAlignment="1" applyProtection="1">
      <alignment horizontal="left" wrapText="1" indent="1"/>
    </xf>
    <xf numFmtId="0" fontId="20" fillId="2" borderId="0" xfId="0" applyFont="1" applyFill="1" applyAlignment="1" applyProtection="1">
      <alignment horizontal="center" vertical="center"/>
    </xf>
    <xf numFmtId="0" fontId="8" fillId="4" borderId="0" xfId="0" applyFont="1" applyFill="1" applyAlignment="1" applyProtection="1">
      <alignment horizontal="left" vertical="center"/>
    </xf>
    <xf numFmtId="0" fontId="17" fillId="4" borderId="0" xfId="0" applyFont="1" applyFill="1" applyAlignment="1" applyProtection="1">
      <alignment horizontal="center" vertical="center"/>
    </xf>
    <xf numFmtId="0" fontId="8" fillId="0" borderId="0" xfId="0" applyFont="1" applyAlignment="1" applyProtection="1">
      <alignment horizontal="left" vertical="center" indent="1"/>
    </xf>
    <xf numFmtId="0" fontId="18" fillId="4" borderId="0" xfId="0" applyFont="1" applyFill="1" applyAlignment="1" applyProtection="1">
      <alignment horizontal="left" vertical="center"/>
    </xf>
    <xf numFmtId="0" fontId="6" fillId="4" borderId="0" xfId="0" applyFont="1" applyFill="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colors>
    <mruColors>
      <color rgb="FFFBAD18"/>
      <color rgb="FF79BB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155577</xdr:colOff>
      <xdr:row>3</xdr:row>
      <xdr:rowOff>114302</xdr:rowOff>
    </xdr:from>
    <xdr:to>
      <xdr:col>1</xdr:col>
      <xdr:colOff>1941068</xdr:colOff>
      <xdr:row>16</xdr:row>
      <xdr:rowOff>49352</xdr:rowOff>
    </xdr:to>
    <xdr:pic>
      <xdr:nvPicPr>
        <xdr:cNvPr id="5" name="Picture 4">
          <a:extLst>
            <a:ext uri="{FF2B5EF4-FFF2-40B4-BE49-F238E27FC236}">
              <a16:creationId xmlns="" xmlns:a16="http://schemas.microsoft.com/office/drawing/2014/main" id="{9C2E5C24-5C56-844E-A657-EE106AAC5DC9}"/>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1393827" y="1171577"/>
          <a:ext cx="1785491" cy="2602050"/>
        </a:xfrm>
        <a:prstGeom prst="rect">
          <a:avLst/>
        </a:prstGeom>
      </xdr:spPr>
    </xdr:pic>
    <xdr:clientData/>
  </xdr:twoCellAnchor>
  <xdr:twoCellAnchor editAs="oneCell">
    <xdr:from>
      <xdr:col>3</xdr:col>
      <xdr:colOff>11111</xdr:colOff>
      <xdr:row>0</xdr:row>
      <xdr:rowOff>438149</xdr:rowOff>
    </xdr:from>
    <xdr:to>
      <xdr:col>4</xdr:col>
      <xdr:colOff>1586</xdr:colOff>
      <xdr:row>17</xdr:row>
      <xdr:rowOff>9524</xdr:rowOff>
    </xdr:to>
    <xdr:pic>
      <xdr:nvPicPr>
        <xdr:cNvPr id="4" name="Picture 3">
          <a:extLst>
            <a:ext uri="{FF2B5EF4-FFF2-40B4-BE49-F238E27FC236}">
              <a16:creationId xmlns="" xmlns:a16="http://schemas.microsoft.com/office/drawing/2014/main" id="{1FC413A7-BC0E-384C-9F4C-225778395CD0}"/>
            </a:ext>
          </a:extLst>
        </xdr:cNvPr>
        <xdr:cNvPicPr>
          <a:picLocks noChangeAspect="1"/>
        </xdr:cNvPicPr>
      </xdr:nvPicPr>
      <xdr:blipFill>
        <a:blip xmlns:r="http://schemas.openxmlformats.org/officeDocument/2006/relationships" r:embed="rId2" cstate="print"/>
        <a:stretch>
          <a:fillRect/>
        </a:stretch>
      </xdr:blipFill>
      <xdr:spPr>
        <a:xfrm>
          <a:off x="2868611" y="438149"/>
          <a:ext cx="4752975" cy="4752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mazon.com/gp/product/B08MZ5657Q" TargetMode="External"/><Relationship Id="rId2" Type="http://schemas.openxmlformats.org/officeDocument/2006/relationships/hyperlink" Target="http://www.casemaster.club/" TargetMode="External"/><Relationship Id="rId1" Type="http://schemas.openxmlformats.org/officeDocument/2006/relationships/hyperlink" Target="https://www.amazon.com/gp/product/B07HLS1TBN/"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tabColor rgb="FFFBAD18"/>
  </sheetPr>
  <dimension ref="B1:H28"/>
  <sheetViews>
    <sheetView showGridLines="0" showRowColHeaders="0" tabSelected="1" zoomScaleNormal="100" workbookViewId="0">
      <selection activeCell="F4" sqref="F4"/>
    </sheetView>
  </sheetViews>
  <sheetFormatPr defaultColWidth="10.875" defaultRowHeight="15"/>
  <cols>
    <col min="1" max="1" width="16.25" style="28" customWidth="1"/>
    <col min="2" max="2" width="27.5" style="27" customWidth="1"/>
    <col min="3" max="3" width="6.25" style="28" customWidth="1"/>
    <col min="4" max="4" width="62.5" style="28" customWidth="1"/>
    <col min="5" max="5" width="6.25" style="28" customWidth="1"/>
    <col min="6" max="6" width="27.5" style="8" customWidth="1"/>
    <col min="7" max="7" width="16.25" style="28" customWidth="1"/>
    <col min="8" max="8" width="35" style="28" customWidth="1"/>
    <col min="9" max="16384" width="10.875" style="28"/>
  </cols>
  <sheetData>
    <row r="1" spans="2:8" ht="35.1" customHeight="1"/>
    <row r="2" spans="2:8" ht="33.75" customHeight="1">
      <c r="B2" s="42" t="s">
        <v>221</v>
      </c>
      <c r="F2" s="29" t="s">
        <v>220</v>
      </c>
      <c r="H2" s="30"/>
    </row>
    <row r="3" spans="2:8">
      <c r="B3" s="42"/>
      <c r="F3" s="31"/>
    </row>
    <row r="4" spans="2:8">
      <c r="B4" s="32"/>
      <c r="F4" s="25" t="s">
        <v>5</v>
      </c>
      <c r="H4" s="8"/>
    </row>
    <row r="5" spans="2:8">
      <c r="B5" s="32"/>
      <c r="F5" s="33"/>
    </row>
    <row r="6" spans="2:8">
      <c r="B6" s="32"/>
      <c r="F6" s="25" t="s">
        <v>6</v>
      </c>
    </row>
    <row r="7" spans="2:8">
      <c r="B7" s="32"/>
      <c r="F7" s="33"/>
      <c r="H7" s="34"/>
    </row>
    <row r="8" spans="2:8">
      <c r="B8" s="32"/>
      <c r="F8" s="25" t="s">
        <v>7</v>
      </c>
    </row>
    <row r="9" spans="2:8">
      <c r="B9" s="32"/>
      <c r="F9" s="33"/>
    </row>
    <row r="10" spans="2:8">
      <c r="B10" s="32"/>
      <c r="F10" s="25" t="s">
        <v>8</v>
      </c>
    </row>
    <row r="11" spans="2:8">
      <c r="B11" s="32"/>
      <c r="F11" s="33"/>
    </row>
    <row r="12" spans="2:8" ht="30">
      <c r="B12" s="32"/>
      <c r="F12" s="26" t="s">
        <v>139</v>
      </c>
    </row>
    <row r="13" spans="2:8">
      <c r="B13" s="32"/>
      <c r="F13" s="33"/>
    </row>
    <row r="14" spans="2:8">
      <c r="B14" s="32"/>
      <c r="F14" s="25" t="s">
        <v>12</v>
      </c>
    </row>
    <row r="15" spans="2:8">
      <c r="B15" s="32"/>
      <c r="F15" s="33"/>
    </row>
    <row r="16" spans="2:8">
      <c r="B16" s="32"/>
      <c r="F16" s="25" t="s">
        <v>13</v>
      </c>
    </row>
    <row r="17" spans="2:8" ht="114.75" customHeight="1">
      <c r="B17" s="35" t="s">
        <v>222</v>
      </c>
      <c r="F17" s="43" t="s">
        <v>219</v>
      </c>
      <c r="H17" s="30"/>
    </row>
    <row r="18" spans="2:8" ht="20.25" customHeight="1">
      <c r="B18" s="39" t="s">
        <v>9</v>
      </c>
      <c r="F18" s="43"/>
    </row>
    <row r="19" spans="2:8" ht="206.25" customHeight="1">
      <c r="D19" s="36" t="s">
        <v>272</v>
      </c>
      <c r="H19" s="8"/>
    </row>
    <row r="20" spans="2:8" ht="37.5" customHeight="1">
      <c r="D20" s="41" t="s">
        <v>301</v>
      </c>
      <c r="H20" s="8"/>
    </row>
    <row r="21" spans="2:8" ht="18.75" customHeight="1"/>
    <row r="22" spans="2:8" ht="15" customHeight="1">
      <c r="B22" s="37"/>
      <c r="D22" s="40" t="s">
        <v>223</v>
      </c>
    </row>
    <row r="23" spans="2:8" ht="18.75" customHeight="1">
      <c r="D23" s="36"/>
    </row>
    <row r="24" spans="2:8" ht="37.5" customHeight="1">
      <c r="D24" s="38" t="s">
        <v>218</v>
      </c>
    </row>
    <row r="28" spans="2:8">
      <c r="D28" s="36"/>
    </row>
  </sheetData>
  <sheetProtection password="EF4F" sheet="1" objects="1" scenarios="1" selectLockedCells="1"/>
  <mergeCells count="2">
    <mergeCell ref="B2:B3"/>
    <mergeCell ref="F17:F18"/>
  </mergeCells>
  <hyperlinks>
    <hyperlink ref="F4" location="'1. ADDITION'!A1" display="1. ADDITION"/>
    <hyperlink ref="F6" location="'2. SUBTRACTION'!A1" display="2. SUBTRACTION"/>
    <hyperlink ref="F8" location="'3. MULTIPLICATION'!A1" display="3. MULTIPLICATION"/>
    <hyperlink ref="F10" location="'4. DIVISION'!A1" display="4. DIVISION"/>
    <hyperlink ref="F12" location="'5. VALIDATION &amp; ESTIMATION'!A1" display="5. VALIDATION &amp; ESTIMATION"/>
    <hyperlink ref="F14" location="'6. FRACTIONAL NUMBERS'!A1" display="6. FRACTIONAL NUMBERS"/>
    <hyperlink ref="F16" location="'7. CONVERSION'!A1" display="7. CONVERSION"/>
    <hyperlink ref="B18" r:id="rId1"/>
    <hyperlink ref="D22" r:id="rId2"/>
    <hyperlink ref="D20" r:id="rId3"/>
  </hyperlinks>
  <pageMargins left="0.7" right="0.7" top="0.75" bottom="0.75" header="0.3" footer="0.3"/>
  <pageSetup scale="51" orientation="portrait" horizontalDpi="4294967293" verticalDpi="0" r:id="rId4"/>
  <colBreaks count="1" manualBreakCount="1">
    <brk id="7" max="1048575" man="1"/>
  </colBreaks>
  <drawing r:id="rId5"/>
</worksheet>
</file>

<file path=xl/worksheets/sheet2.xml><?xml version="1.0" encoding="utf-8"?>
<worksheet xmlns="http://schemas.openxmlformats.org/spreadsheetml/2006/main" xmlns:r="http://schemas.openxmlformats.org/officeDocument/2006/relationships">
  <sheetPr>
    <tabColor rgb="FF79BBDE"/>
  </sheetPr>
  <dimension ref="B1:P43"/>
  <sheetViews>
    <sheetView showGridLines="0" showRowColHeaders="0" zoomScaleNormal="100" workbookViewId="0">
      <selection activeCell="B2" sqref="B2"/>
    </sheetView>
  </sheetViews>
  <sheetFormatPr defaultColWidth="10.875" defaultRowHeight="15"/>
  <cols>
    <col min="1" max="2" width="6.25" style="7" customWidth="1"/>
    <col min="3" max="3" width="16.25" style="9" customWidth="1"/>
    <col min="4" max="8" width="10" style="7" customWidth="1"/>
    <col min="9" max="9" width="7.5" style="7" customWidth="1"/>
    <col min="10" max="10" width="6.25" style="7" customWidth="1"/>
    <col min="11" max="11" width="16.25" style="9" customWidth="1"/>
    <col min="12" max="16" width="10" style="7" customWidth="1"/>
    <col min="17" max="17" width="6.25" style="7" customWidth="1"/>
    <col min="18" max="16384" width="10.875" style="7"/>
  </cols>
  <sheetData>
    <row r="1" spans="2:16" ht="37.5" customHeight="1">
      <c r="B1" s="50" t="s">
        <v>10</v>
      </c>
      <c r="C1" s="50"/>
      <c r="D1" s="50"/>
      <c r="E1" s="50"/>
      <c r="F1" s="50"/>
      <c r="G1" s="50"/>
      <c r="H1" s="50"/>
      <c r="I1" s="50"/>
      <c r="J1" s="50"/>
      <c r="K1" s="50"/>
      <c r="L1" s="50"/>
      <c r="M1" s="50"/>
      <c r="N1" s="50"/>
      <c r="O1" s="50"/>
      <c r="P1" s="50"/>
    </row>
    <row r="2" spans="2:16" ht="22.5" customHeight="1">
      <c r="B2" s="6" t="s">
        <v>140</v>
      </c>
      <c r="C2" s="51" t="s">
        <v>202</v>
      </c>
      <c r="D2" s="51"/>
      <c r="E2" s="51"/>
      <c r="F2" s="51"/>
      <c r="G2" s="51"/>
      <c r="H2" s="51"/>
      <c r="J2" s="8"/>
      <c r="K2" s="49" t="s">
        <v>141</v>
      </c>
      <c r="L2" s="49"/>
      <c r="M2" s="49"/>
      <c r="N2" s="49"/>
      <c r="O2" s="49"/>
      <c r="P2" s="49"/>
    </row>
    <row r="4" spans="2:16" ht="37.5" customHeight="1">
      <c r="B4" s="45" t="s">
        <v>145</v>
      </c>
      <c r="C4" s="47" t="s">
        <v>14</v>
      </c>
      <c r="D4" s="47"/>
      <c r="E4" s="47"/>
      <c r="F4" s="47"/>
      <c r="G4" s="47"/>
      <c r="H4" s="47"/>
      <c r="J4" s="45" t="s">
        <v>148</v>
      </c>
      <c r="K4" s="47" t="s">
        <v>35</v>
      </c>
      <c r="L4" s="47"/>
      <c r="M4" s="47"/>
      <c r="N4" s="47"/>
      <c r="O4" s="47"/>
      <c r="P4" s="47"/>
    </row>
    <row r="5" spans="2:16">
      <c r="B5" s="46"/>
      <c r="C5" s="1"/>
      <c r="D5" s="2"/>
      <c r="E5" s="2"/>
      <c r="F5" s="2"/>
      <c r="G5" s="2"/>
      <c r="H5" s="2"/>
      <c r="J5" s="46"/>
      <c r="K5" s="1"/>
      <c r="L5" s="2"/>
      <c r="M5" s="2"/>
      <c r="N5" s="2"/>
      <c r="O5" s="2"/>
      <c r="P5" s="2"/>
    </row>
    <row r="6" spans="2:16" ht="45" customHeight="1">
      <c r="B6" s="46"/>
      <c r="C6" s="3" t="s">
        <v>19</v>
      </c>
      <c r="D6" s="44" t="str">
        <f ca="1">CONCATENATE("I’ve just learned that the downtown store puts a $",D38," markup on top of $",F38," that our product costs them.")</f>
        <v>I’ve just learned that the downtown store puts a $69 markup on top of $10 that our product costs them.</v>
      </c>
      <c r="E6" s="44"/>
      <c r="F6" s="44"/>
      <c r="G6" s="44"/>
      <c r="H6" s="44"/>
      <c r="J6" s="46"/>
      <c r="K6" s="3" t="s">
        <v>36</v>
      </c>
      <c r="L6" s="44" t="str">
        <f ca="1">CONCATENATE("For this district we’ve scheduled ",L38," hours to service existing accounts and ",N38," hours to prospect new accounts, all on a weekly basis.")</f>
        <v>For this district we’ve scheduled 62 hours to service existing accounts and 48 hours to prospect new accounts, all on a weekly basis.</v>
      </c>
      <c r="M6" s="44"/>
      <c r="N6" s="44"/>
      <c r="O6" s="44"/>
      <c r="P6" s="44"/>
    </row>
    <row r="7" spans="2:16" ht="15" customHeight="1">
      <c r="B7" s="46"/>
      <c r="C7" s="4"/>
      <c r="D7" s="5"/>
      <c r="E7" s="5"/>
      <c r="F7" s="5"/>
      <c r="G7" s="5"/>
      <c r="H7" s="5"/>
      <c r="J7" s="46"/>
      <c r="K7" s="3"/>
      <c r="L7" s="5"/>
      <c r="M7" s="5"/>
      <c r="N7" s="5"/>
      <c r="O7" s="5"/>
      <c r="P7" s="5"/>
    </row>
    <row r="8" spans="2:16" ht="15" customHeight="1">
      <c r="B8" s="46"/>
      <c r="C8" s="3" t="s">
        <v>20</v>
      </c>
      <c r="D8" s="44" t="s">
        <v>224</v>
      </c>
      <c r="E8" s="44"/>
      <c r="F8" s="44"/>
      <c r="G8" s="44"/>
      <c r="H8" s="44"/>
      <c r="J8" s="46"/>
      <c r="K8" s="3" t="s">
        <v>20</v>
      </c>
      <c r="L8" s="44" t="s">
        <v>231</v>
      </c>
      <c r="M8" s="44"/>
      <c r="N8" s="44"/>
      <c r="O8" s="44"/>
      <c r="P8" s="44"/>
    </row>
    <row r="9" spans="2:16" ht="15" customHeight="1">
      <c r="B9" s="46"/>
      <c r="C9" s="4"/>
      <c r="D9" s="5"/>
      <c r="E9" s="5"/>
      <c r="F9" s="5"/>
      <c r="G9" s="5"/>
      <c r="H9" s="5"/>
      <c r="J9" s="46"/>
      <c r="K9" s="3"/>
      <c r="L9" s="5"/>
      <c r="M9" s="5"/>
      <c r="N9" s="5"/>
      <c r="O9" s="5"/>
      <c r="P9" s="5"/>
    </row>
    <row r="10" spans="2:16" ht="52.5" customHeight="1">
      <c r="B10" s="46"/>
      <c r="C10" s="3" t="s">
        <v>19</v>
      </c>
      <c r="D10" s="44" t="s">
        <v>21</v>
      </c>
      <c r="E10" s="44"/>
      <c r="F10" s="44"/>
      <c r="G10" s="44"/>
      <c r="H10" s="44"/>
      <c r="J10" s="46"/>
      <c r="K10" s="3" t="s">
        <v>36</v>
      </c>
      <c r="L10" s="44" t="s">
        <v>37</v>
      </c>
      <c r="M10" s="44"/>
      <c r="N10" s="44"/>
      <c r="O10" s="44"/>
      <c r="P10" s="44"/>
    </row>
    <row r="12" spans="2:16" ht="37.5" customHeight="1">
      <c r="B12" s="45" t="s">
        <v>277</v>
      </c>
      <c r="C12" s="47" t="s">
        <v>22</v>
      </c>
      <c r="D12" s="47"/>
      <c r="E12" s="47"/>
      <c r="F12" s="47"/>
      <c r="G12" s="47"/>
      <c r="H12" s="47"/>
      <c r="J12" s="45" t="s">
        <v>280</v>
      </c>
      <c r="K12" s="47" t="s">
        <v>38</v>
      </c>
      <c r="L12" s="47"/>
      <c r="M12" s="47"/>
      <c r="N12" s="47"/>
      <c r="O12" s="47"/>
      <c r="P12" s="47"/>
    </row>
    <row r="13" spans="2:16">
      <c r="B13" s="46"/>
      <c r="C13" s="1"/>
      <c r="D13" s="2"/>
      <c r="E13" s="2"/>
      <c r="F13" s="2"/>
      <c r="G13" s="2"/>
      <c r="H13" s="2"/>
      <c r="J13" s="46"/>
      <c r="K13" s="1"/>
      <c r="L13" s="2"/>
      <c r="M13" s="2"/>
      <c r="N13" s="2"/>
      <c r="O13" s="2"/>
      <c r="P13" s="2"/>
    </row>
    <row r="14" spans="2:16" ht="45" customHeight="1">
      <c r="B14" s="46"/>
      <c r="C14" s="3" t="s">
        <v>23</v>
      </c>
      <c r="D14" s="44" t="str">
        <f ca="1">CONCATENATE("Currently, our manufacturing cycle takes ",D39," days plus ",F39," days required for shipping customer orders.")</f>
        <v>Currently, our manufacturing cycle takes 470 days plus 29 days required for shipping customer orders.</v>
      </c>
      <c r="E14" s="44"/>
      <c r="F14" s="44"/>
      <c r="G14" s="44"/>
      <c r="H14" s="44"/>
      <c r="J14" s="46"/>
      <c r="K14" s="3" t="s">
        <v>39</v>
      </c>
      <c r="L14" s="44" t="str">
        <f ca="1">CONCATENATE("Last year we had ",L39," hours of planned maintenance on top of ",N39," hours of assembly line stoppage due to malfunctions.")</f>
        <v>Last year we had 292 hours of planned maintenance on top of 58 hours of assembly line stoppage due to malfunctions.</v>
      </c>
      <c r="M14" s="44"/>
      <c r="N14" s="44"/>
      <c r="O14" s="44"/>
      <c r="P14" s="44"/>
    </row>
    <row r="15" spans="2:16" ht="15" customHeight="1">
      <c r="B15" s="46"/>
      <c r="C15" s="3"/>
      <c r="D15" s="5"/>
      <c r="E15" s="5"/>
      <c r="F15" s="5"/>
      <c r="G15" s="5"/>
      <c r="H15" s="5"/>
      <c r="J15" s="46"/>
      <c r="K15" s="3"/>
      <c r="L15" s="5"/>
      <c r="M15" s="5"/>
      <c r="N15" s="5"/>
      <c r="O15" s="5"/>
      <c r="P15" s="5"/>
    </row>
    <row r="16" spans="2:16" ht="15" customHeight="1">
      <c r="B16" s="46"/>
      <c r="C16" s="3" t="s">
        <v>20</v>
      </c>
      <c r="D16" s="44" t="s">
        <v>225</v>
      </c>
      <c r="E16" s="44"/>
      <c r="F16" s="44"/>
      <c r="G16" s="44"/>
      <c r="H16" s="44"/>
      <c r="J16" s="46"/>
      <c r="K16" s="3" t="s">
        <v>20</v>
      </c>
      <c r="L16" s="44" t="s">
        <v>230</v>
      </c>
      <c r="M16" s="44"/>
      <c r="N16" s="44"/>
      <c r="O16" s="44"/>
      <c r="P16" s="44"/>
    </row>
    <row r="17" spans="2:16" ht="15" customHeight="1">
      <c r="B17" s="46"/>
      <c r="C17" s="3"/>
      <c r="D17" s="5"/>
      <c r="E17" s="5"/>
      <c r="F17" s="5"/>
      <c r="G17" s="5"/>
      <c r="H17" s="5"/>
      <c r="J17" s="46"/>
      <c r="K17" s="3"/>
      <c r="L17" s="5"/>
      <c r="M17" s="5"/>
      <c r="N17" s="5"/>
      <c r="O17" s="5"/>
      <c r="P17" s="5"/>
    </row>
    <row r="18" spans="2:16" ht="37.5" customHeight="1">
      <c r="B18" s="46"/>
      <c r="C18" s="3" t="s">
        <v>23</v>
      </c>
      <c r="D18" s="44" t="s">
        <v>24</v>
      </c>
      <c r="E18" s="44"/>
      <c r="F18" s="44"/>
      <c r="G18" s="44"/>
      <c r="H18" s="44"/>
      <c r="J18" s="46"/>
      <c r="K18" s="3" t="s">
        <v>39</v>
      </c>
      <c r="L18" s="44" t="s">
        <v>40</v>
      </c>
      <c r="M18" s="44"/>
      <c r="N18" s="44"/>
      <c r="O18" s="44"/>
      <c r="P18" s="44"/>
    </row>
    <row r="20" spans="2:16" ht="37.5" customHeight="1">
      <c r="B20" s="45" t="s">
        <v>146</v>
      </c>
      <c r="C20" s="47" t="s">
        <v>25</v>
      </c>
      <c r="D20" s="47"/>
      <c r="E20" s="47"/>
      <c r="F20" s="47"/>
      <c r="G20" s="47"/>
      <c r="H20" s="47"/>
      <c r="J20" s="45" t="s">
        <v>147</v>
      </c>
      <c r="K20" s="47" t="s">
        <v>41</v>
      </c>
      <c r="L20" s="47"/>
      <c r="M20" s="47"/>
      <c r="N20" s="47"/>
      <c r="O20" s="47"/>
      <c r="P20" s="47"/>
    </row>
    <row r="21" spans="2:16">
      <c r="B21" s="46"/>
      <c r="C21" s="2"/>
      <c r="D21" s="2"/>
      <c r="E21" s="2"/>
      <c r="F21" s="2"/>
      <c r="G21" s="2"/>
      <c r="H21" s="2"/>
      <c r="J21" s="46"/>
      <c r="K21" s="1"/>
      <c r="L21" s="2"/>
      <c r="M21" s="2"/>
      <c r="N21" s="2"/>
      <c r="O21" s="2"/>
      <c r="P21" s="2"/>
    </row>
    <row r="22" spans="2:16" ht="45" customHeight="1">
      <c r="B22" s="46"/>
      <c r="C22" s="3" t="s">
        <v>26</v>
      </c>
      <c r="D22" s="44" t="str">
        <f ca="1">CONCATENATE("Our current liabilities amount to $",D40," million, while the shareholder value is $",F40," million.")</f>
        <v>Our current liabilities amount to $541 million, while the shareholder value is $446 million.</v>
      </c>
      <c r="E22" s="44"/>
      <c r="F22" s="44"/>
      <c r="G22" s="44"/>
      <c r="H22" s="44"/>
      <c r="J22" s="46"/>
      <c r="K22" s="3" t="s">
        <v>42</v>
      </c>
      <c r="L22" s="44" t="str">
        <f ca="1">CONCATENATE("Over the previous quarter we incurred $",L40," million in selling costs and $",N40," million more in general and administrative costs.")</f>
        <v>Over the previous quarter we incurred $686 million in selling costs and $537 million more in general and administrative costs.</v>
      </c>
      <c r="M22" s="44"/>
      <c r="N22" s="44"/>
      <c r="O22" s="44"/>
      <c r="P22" s="44"/>
    </row>
    <row r="23" spans="2:16" ht="15" customHeight="1">
      <c r="B23" s="46"/>
      <c r="C23" s="3"/>
      <c r="D23" s="5"/>
      <c r="E23" s="5"/>
      <c r="F23" s="5"/>
      <c r="G23" s="5"/>
      <c r="H23" s="5"/>
      <c r="J23" s="46"/>
      <c r="K23" s="3"/>
      <c r="L23" s="5"/>
      <c r="M23" s="5"/>
      <c r="N23" s="5"/>
      <c r="O23" s="5"/>
      <c r="P23" s="5"/>
    </row>
    <row r="24" spans="2:16" ht="15" customHeight="1">
      <c r="B24" s="46"/>
      <c r="C24" s="3" t="s">
        <v>20</v>
      </c>
      <c r="D24" s="44" t="s">
        <v>226</v>
      </c>
      <c r="E24" s="44"/>
      <c r="F24" s="44"/>
      <c r="G24" s="44"/>
      <c r="H24" s="44"/>
      <c r="J24" s="46"/>
      <c r="K24" s="3" t="s">
        <v>20</v>
      </c>
      <c r="L24" s="44" t="s">
        <v>229</v>
      </c>
      <c r="M24" s="44"/>
      <c r="N24" s="44"/>
      <c r="O24" s="44"/>
      <c r="P24" s="44"/>
    </row>
    <row r="25" spans="2:16" ht="15" customHeight="1">
      <c r="B25" s="46"/>
      <c r="C25" s="3"/>
      <c r="D25" s="5"/>
      <c r="E25" s="5"/>
      <c r="F25" s="5"/>
      <c r="G25" s="5"/>
      <c r="H25" s="5"/>
      <c r="J25" s="46"/>
      <c r="K25" s="3"/>
      <c r="L25" s="5"/>
      <c r="M25" s="5"/>
      <c r="N25" s="5"/>
      <c r="O25" s="5"/>
      <c r="P25" s="5"/>
    </row>
    <row r="26" spans="2:16" ht="23.1" customHeight="1">
      <c r="B26" s="46"/>
      <c r="C26" s="3" t="s">
        <v>26</v>
      </c>
      <c r="D26" s="44" t="s">
        <v>27</v>
      </c>
      <c r="E26" s="44"/>
      <c r="F26" s="44"/>
      <c r="G26" s="44"/>
      <c r="H26" s="44"/>
      <c r="J26" s="46"/>
      <c r="K26" s="3" t="s">
        <v>42</v>
      </c>
      <c r="L26" s="44" t="s">
        <v>43</v>
      </c>
      <c r="M26" s="44"/>
      <c r="N26" s="44"/>
      <c r="O26" s="44"/>
      <c r="P26" s="44"/>
    </row>
    <row r="27" spans="2:16">
      <c r="C27" s="7"/>
    </row>
    <row r="28" spans="2:16" ht="37.5" customHeight="1">
      <c r="B28" s="45" t="s">
        <v>278</v>
      </c>
      <c r="C28" s="47" t="s">
        <v>28</v>
      </c>
      <c r="D28" s="47"/>
      <c r="E28" s="47"/>
      <c r="F28" s="47"/>
      <c r="G28" s="47"/>
      <c r="H28" s="47"/>
      <c r="J28" s="45" t="s">
        <v>279</v>
      </c>
      <c r="K28" s="47" t="s">
        <v>44</v>
      </c>
      <c r="L28" s="47"/>
      <c r="M28" s="47"/>
      <c r="N28" s="47"/>
      <c r="O28" s="47"/>
      <c r="P28" s="47"/>
    </row>
    <row r="29" spans="2:16">
      <c r="B29" s="46"/>
      <c r="C29" s="2"/>
      <c r="D29" s="2"/>
      <c r="E29" s="2"/>
      <c r="F29" s="2"/>
      <c r="G29" s="2"/>
      <c r="H29" s="2"/>
      <c r="J29" s="46"/>
      <c r="K29" s="1"/>
      <c r="L29" s="2"/>
      <c r="M29" s="2"/>
      <c r="N29" s="2"/>
      <c r="O29" s="2"/>
      <c r="P29" s="2"/>
    </row>
    <row r="30" spans="2:16" ht="30" customHeight="1">
      <c r="B30" s="46"/>
      <c r="C30" s="3" t="s">
        <v>29</v>
      </c>
      <c r="D30" s="44" t="str">
        <f ca="1">CONCATENATE("If we go with this media strategy, we will cumulate ",D41," gross rating points on TV and ",F41," more in press.")</f>
        <v>If we go with this media strategy, we will cumulate 3250 gross rating points on TV and 518 more in press.</v>
      </c>
      <c r="E30" s="44"/>
      <c r="F30" s="44"/>
      <c r="G30" s="44"/>
      <c r="H30" s="44"/>
      <c r="J30" s="46"/>
      <c r="K30" s="3" t="s">
        <v>45</v>
      </c>
      <c r="L30" s="44" t="str">
        <f ca="1">CONCATENATE("We’ve managed to cumulate ",L41," target rating points in newspapers and ",N41," more in magazines.")</f>
        <v>We’ve managed to cumulate 7996 target rating points in newspapers and 568 more in magazines.</v>
      </c>
      <c r="M30" s="44"/>
      <c r="N30" s="44"/>
      <c r="O30" s="44"/>
      <c r="P30" s="44"/>
    </row>
    <row r="31" spans="2:16" ht="15" customHeight="1">
      <c r="B31" s="46"/>
      <c r="C31" s="3"/>
      <c r="D31" s="5"/>
      <c r="E31" s="5"/>
      <c r="F31" s="5"/>
      <c r="G31" s="5"/>
      <c r="H31" s="5"/>
      <c r="J31" s="46"/>
      <c r="K31" s="3"/>
      <c r="L31" s="5"/>
      <c r="M31" s="5"/>
      <c r="N31" s="5"/>
      <c r="O31" s="5"/>
      <c r="P31" s="5"/>
    </row>
    <row r="32" spans="2:16" ht="15" customHeight="1">
      <c r="B32" s="46"/>
      <c r="C32" s="3" t="s">
        <v>20</v>
      </c>
      <c r="D32" s="44" t="s">
        <v>227</v>
      </c>
      <c r="E32" s="44"/>
      <c r="F32" s="44"/>
      <c r="G32" s="44"/>
      <c r="H32" s="44"/>
      <c r="J32" s="46"/>
      <c r="K32" s="3" t="s">
        <v>20</v>
      </c>
      <c r="L32" s="44" t="s">
        <v>228</v>
      </c>
      <c r="M32" s="44"/>
      <c r="N32" s="44"/>
      <c r="O32" s="44"/>
      <c r="P32" s="44"/>
    </row>
    <row r="33" spans="2:16" ht="15" customHeight="1">
      <c r="B33" s="46"/>
      <c r="C33" s="3"/>
      <c r="D33" s="5"/>
      <c r="E33" s="5"/>
      <c r="F33" s="5"/>
      <c r="G33" s="5"/>
      <c r="H33" s="5"/>
      <c r="J33" s="46"/>
      <c r="K33" s="3"/>
      <c r="L33" s="5"/>
      <c r="M33" s="5"/>
      <c r="N33" s="5"/>
      <c r="O33" s="5"/>
      <c r="P33" s="5"/>
    </row>
    <row r="34" spans="2:16" ht="37.5" customHeight="1">
      <c r="B34" s="46"/>
      <c r="C34" s="3" t="s">
        <v>29</v>
      </c>
      <c r="D34" s="44" t="s">
        <v>30</v>
      </c>
      <c r="E34" s="44"/>
      <c r="F34" s="44"/>
      <c r="G34" s="44"/>
      <c r="H34" s="44"/>
      <c r="J34" s="46"/>
      <c r="K34" s="3" t="s">
        <v>45</v>
      </c>
      <c r="L34" s="44" t="s">
        <v>46</v>
      </c>
      <c r="M34" s="44"/>
      <c r="N34" s="44"/>
      <c r="O34" s="44"/>
      <c r="P34" s="44"/>
    </row>
    <row r="35" spans="2:16" ht="37.5" customHeight="1"/>
    <row r="36" spans="2:16" ht="37.5" customHeight="1">
      <c r="B36" s="48" t="s">
        <v>144</v>
      </c>
      <c r="C36" s="48"/>
      <c r="D36" s="48"/>
      <c r="E36" s="48"/>
      <c r="F36" s="48"/>
      <c r="G36" s="48"/>
      <c r="H36" s="48"/>
      <c r="I36" s="48"/>
      <c r="J36" s="48"/>
      <c r="K36" s="48"/>
      <c r="L36" s="48"/>
      <c r="M36" s="48"/>
      <c r="N36" s="48"/>
      <c r="O36" s="48"/>
      <c r="P36" s="48"/>
    </row>
    <row r="38" spans="2:16" ht="18.75" customHeight="1">
      <c r="C38" s="10" t="s">
        <v>15</v>
      </c>
      <c r="D38" s="10" t="str">
        <f ca="1">CONCATENATE(RANDBETWEEN(1,8),RANDBETWEEN(0,9))</f>
        <v>69</v>
      </c>
      <c r="E38" s="11" t="s">
        <v>0</v>
      </c>
      <c r="F38" s="10" t="str">
        <f ca="1">CONCATENATE(RANDBETWEEN(1,9-MID(D38,1,1)),RANDBETWEEN(0,9-MID(D38,2,1)))</f>
        <v>10</v>
      </c>
      <c r="G38" s="12" t="s">
        <v>4</v>
      </c>
      <c r="H38" s="17">
        <f ca="1">D38+F38</f>
        <v>79</v>
      </c>
      <c r="K38" s="10" t="s">
        <v>31</v>
      </c>
      <c r="L38" s="10">
        <f ca="1">RANDBETWEEN(10,99)</f>
        <v>62</v>
      </c>
      <c r="M38" s="10" t="s">
        <v>0</v>
      </c>
      <c r="N38" s="10" t="str">
        <f ca="1">IF(MID(L38,2,1)="0",CONCATENATE(RANDBETWEEN(10-MID(L38,1,1),9),RANDBETWEEN(0,9)),CONCATENATE(RANDBETWEEN(1,9),RANDBETWEEN(10-MID(L38,2,1),9)))</f>
        <v>48</v>
      </c>
      <c r="O38" s="13" t="s">
        <v>4</v>
      </c>
      <c r="P38" s="17">
        <f ca="1">L38+N38</f>
        <v>110</v>
      </c>
    </row>
    <row r="39" spans="2:16" ht="18.75" customHeight="1">
      <c r="C39" s="10" t="s">
        <v>16</v>
      </c>
      <c r="D39" s="10" t="str">
        <f ca="1">CONCATENATE(RANDBETWEEN(1,9),RANDBETWEEN(0,8),RANDBETWEEN(0,9))</f>
        <v>470</v>
      </c>
      <c r="E39" s="11" t="s">
        <v>0</v>
      </c>
      <c r="F39" s="10" t="str">
        <f ca="1">CONCATENATE(RANDBETWEEN(1,9-MID(D39,2,1)),RANDBETWEEN(0,9-MID(D39,3,1)))</f>
        <v>29</v>
      </c>
      <c r="G39" s="12" t="s">
        <v>4</v>
      </c>
      <c r="H39" s="17">
        <f ca="1">D39+F39</f>
        <v>499</v>
      </c>
      <c r="K39" s="10" t="s">
        <v>32</v>
      </c>
      <c r="L39" s="10" t="str">
        <f ca="1">IF(RAND()&lt;0.5,CONCATENATE(RANDBETWEEN(1,9),RANDBETWEEN(1,9),RANDBETWEEN(0,9)),CONCATENATE(RANDBETWEEN(1,9),RANDBETWEEN(0,9),RANDBETWEEN(1,9)))</f>
        <v>292</v>
      </c>
      <c r="M39" s="10" t="s">
        <v>0</v>
      </c>
      <c r="N39" s="10" t="str">
        <f ca="1">IF(MID(L39,3,1)="0",CONCATENATE(RANDBETWEEN(10-MID(L39,2,1),9),RANDBETWEEN(0,9)),CONCATENATE(RANDBETWEEN(1,9),RANDBETWEEN(10-MID(L39,3,1),9)))</f>
        <v>58</v>
      </c>
      <c r="O39" s="13" t="s">
        <v>4</v>
      </c>
      <c r="P39" s="17">
        <f ca="1">L39+N39</f>
        <v>350</v>
      </c>
    </row>
    <row r="40" spans="2:16" ht="18.75" customHeight="1">
      <c r="C40" s="10" t="s">
        <v>17</v>
      </c>
      <c r="D40" s="10" t="str">
        <f ca="1">CONCATENATE(RANDBETWEEN(1,8),RANDBETWEEN(0,9),RANDBETWEEN(0,9))</f>
        <v>541</v>
      </c>
      <c r="E40" s="11" t="s">
        <v>0</v>
      </c>
      <c r="F40" s="10" t="str">
        <f ca="1">CONCATENATE(RANDBETWEEN(1,9-MID(D40,1,1)),RANDBETWEEN(0,9-MID(D40,2,1)),RANDBETWEEN(0,9-MID(D40,3,1)))</f>
        <v>446</v>
      </c>
      <c r="G40" s="12" t="s">
        <v>4</v>
      </c>
      <c r="H40" s="17">
        <f ca="1">D40+F40</f>
        <v>987</v>
      </c>
      <c r="K40" s="10" t="s">
        <v>33</v>
      </c>
      <c r="L40" s="10">
        <f ca="1">RANDBETWEEN(100,999)</f>
        <v>686</v>
      </c>
      <c r="M40" s="10" t="s">
        <v>0</v>
      </c>
      <c r="N40" s="10" t="str">
        <f ca="1">IF(MID(L40,3,1)="0",IF(MID(L40,2,1)="0",CONCATENATE(RANDBETWEEN(10-MID(L40,1,1),9),RANDBETWEEN(0,9),RANDBETWEEN(0,9)),CONCATENATE(RANDBETWEEN(1,9),RANDBETWEEN(10-MID(L40,2,1),9),RANDBETWEEN(0,9))),CONCATENATE(RANDBETWEEN(1,9),RANDBETWEEN(0,9),RANDBETWEEN(10-MID(L40,3,1),9)))</f>
        <v>537</v>
      </c>
      <c r="O40" s="13" t="s">
        <v>4</v>
      </c>
      <c r="P40" s="17">
        <f ca="1">L40+N40</f>
        <v>1223</v>
      </c>
    </row>
    <row r="41" spans="2:16" ht="18.75" customHeight="1">
      <c r="C41" s="10" t="s">
        <v>18</v>
      </c>
      <c r="D41" s="10" t="str">
        <f ca="1">CONCATENATE(RANDBETWEEN(1,9),RANDBETWEEN(0,8),RANDBETWEEN(0,9),RANDBETWEEN(0,9))</f>
        <v>3250</v>
      </c>
      <c r="E41" s="11" t="s">
        <v>0</v>
      </c>
      <c r="F41" s="10" t="str">
        <f ca="1">CONCATENATE(RANDBETWEEN(1,9-MID(D41,2,1)),RANDBETWEEN(0,9-MID(D41,3,1)),RANDBETWEEN(0,9-MID(D41,4,1)))</f>
        <v>518</v>
      </c>
      <c r="G41" s="12" t="s">
        <v>4</v>
      </c>
      <c r="H41" s="17">
        <f ca="1">D41+F41</f>
        <v>3768</v>
      </c>
      <c r="K41" s="10" t="s">
        <v>34</v>
      </c>
      <c r="L41" s="10" t="str">
        <f ca="1">IF(RAND()&lt;0.33,CONCATENATE(RANDBETWEEN(1,9),RANDBETWEEN(0,9),RANDBETWEEN(0,9),RANDBETWEEN(1,9)),IF(RAND()&lt;0.5,CONCATENATE(RANDBETWEEN(1,9),RANDBETWEEN(0,9),RANDBETWEEN(1,9),RANDBETWEEN(0,9)),CONCATENATE(RANDBETWEEN(1,9),RANDBETWEEN(1,9),RANDBETWEEN(0,9),RANDBETWEEN(0,9))))</f>
        <v>7996</v>
      </c>
      <c r="M41" s="10" t="s">
        <v>0</v>
      </c>
      <c r="N41" s="10" t="str">
        <f ca="1">IF(MID(L41,4,1)="0",IF(MID(L41,3,1)="0",CONCATENATE(RANDBETWEEN(10-MID(L41,2,1),9),RANDBETWEEN(0,9),RANDBETWEEN(0,9)),CONCATENATE(RANDBETWEEN(1,9),RANDBETWEEN(10-MID(L41,3,1),9),RANDBETWEEN(0,9))),CONCATENATE(RANDBETWEEN(1,9),RANDBETWEEN(0,9),RANDBETWEEN(10-MID(L41,4,1),9)))</f>
        <v>568</v>
      </c>
      <c r="O41" s="13" t="s">
        <v>4</v>
      </c>
      <c r="P41" s="17">
        <f ca="1">L41+N41</f>
        <v>8564</v>
      </c>
    </row>
    <row r="42" spans="2:16" ht="22.5" customHeight="1"/>
    <row r="43" spans="2:16">
      <c r="K43" s="7"/>
      <c r="M43" s="24" t="s">
        <v>11</v>
      </c>
    </row>
  </sheetData>
  <sheetProtection password="EF4F" sheet="1" objects="1" scenarios="1" selectLockedCells="1"/>
  <mergeCells count="44">
    <mergeCell ref="B36:P36"/>
    <mergeCell ref="K2:P2"/>
    <mergeCell ref="B1:P1"/>
    <mergeCell ref="D34:H34"/>
    <mergeCell ref="C2:H2"/>
    <mergeCell ref="K28:P28"/>
    <mergeCell ref="B28:B34"/>
    <mergeCell ref="D22:H22"/>
    <mergeCell ref="D24:H24"/>
    <mergeCell ref="D26:H26"/>
    <mergeCell ref="D30:H30"/>
    <mergeCell ref="D32:H32"/>
    <mergeCell ref="C28:H28"/>
    <mergeCell ref="C20:H20"/>
    <mergeCell ref="C12:H12"/>
    <mergeCell ref="B4:B10"/>
    <mergeCell ref="B12:B18"/>
    <mergeCell ref="B20:B26"/>
    <mergeCell ref="D6:H6"/>
    <mergeCell ref="D10:H10"/>
    <mergeCell ref="D14:H14"/>
    <mergeCell ref="C4:H4"/>
    <mergeCell ref="D16:H16"/>
    <mergeCell ref="D18:H18"/>
    <mergeCell ref="D8:H8"/>
    <mergeCell ref="K4:P4"/>
    <mergeCell ref="L6:P6"/>
    <mergeCell ref="L8:P8"/>
    <mergeCell ref="L10:P10"/>
    <mergeCell ref="J4:J10"/>
    <mergeCell ref="L30:P30"/>
    <mergeCell ref="L32:P32"/>
    <mergeCell ref="L34:P34"/>
    <mergeCell ref="J28:J34"/>
    <mergeCell ref="L14:P14"/>
    <mergeCell ref="L16:P16"/>
    <mergeCell ref="L18:P18"/>
    <mergeCell ref="J12:J18"/>
    <mergeCell ref="L26:P26"/>
    <mergeCell ref="L24:P24"/>
    <mergeCell ref="K12:P12"/>
    <mergeCell ref="K20:P20"/>
    <mergeCell ref="L22:P22"/>
    <mergeCell ref="J20:J26"/>
  </mergeCells>
  <hyperlinks>
    <hyperlink ref="B2" location="COVER!A1" display="←"/>
  </hyperlinks>
  <pageMargins left="0.7" right="0.7" top="0.75" bottom="0.75" header="0.3" footer="0.3"/>
  <pageSetup paperSize="9" scale="48" orientation="portrait" horizontalDpi="4294967293" verticalDpi="0" r:id="rId1"/>
  <headerFooter>
    <oddHeader>&amp;C&amp;"Arial,Regular"&amp;K00-024Business Mental Math Randomizer</oddHeader>
    <oddFooter>&amp;C&amp;"Arial,Regular"&amp;K00-024Copyright © 2020 by Valentin Nugmanov</oddFooter>
  </headerFooter>
</worksheet>
</file>

<file path=xl/worksheets/sheet3.xml><?xml version="1.0" encoding="utf-8"?>
<worksheet xmlns="http://schemas.openxmlformats.org/spreadsheetml/2006/main" xmlns:r="http://schemas.openxmlformats.org/officeDocument/2006/relationships">
  <sheetPr>
    <tabColor rgb="FF79BBDE"/>
  </sheetPr>
  <dimension ref="B1:P43"/>
  <sheetViews>
    <sheetView showGridLines="0" showRowColHeaders="0" zoomScaleNormal="100" workbookViewId="0">
      <selection activeCell="B2" sqref="B2"/>
    </sheetView>
  </sheetViews>
  <sheetFormatPr defaultColWidth="10.875" defaultRowHeight="15"/>
  <cols>
    <col min="1" max="2" width="6.25" style="7" customWidth="1"/>
    <col min="3" max="3" width="16.25" style="9" customWidth="1"/>
    <col min="4" max="8" width="10" style="7" customWidth="1"/>
    <col min="9" max="9" width="7.5" style="7" customWidth="1"/>
    <col min="10" max="10" width="6.25" style="7" customWidth="1"/>
    <col min="11" max="11" width="16.25" style="9" customWidth="1"/>
    <col min="12" max="16" width="10" style="7" customWidth="1"/>
    <col min="17" max="17" width="6.25" style="7" customWidth="1"/>
    <col min="18" max="16384" width="10.875" style="7"/>
  </cols>
  <sheetData>
    <row r="1" spans="2:16" ht="37.5" customHeight="1">
      <c r="B1" s="50" t="s">
        <v>10</v>
      </c>
      <c r="C1" s="50"/>
      <c r="D1" s="50"/>
      <c r="E1" s="50"/>
      <c r="F1" s="50"/>
      <c r="G1" s="50"/>
      <c r="H1" s="50"/>
      <c r="I1" s="50"/>
      <c r="J1" s="50"/>
      <c r="K1" s="50"/>
      <c r="L1" s="50"/>
      <c r="M1" s="50"/>
      <c r="N1" s="50"/>
      <c r="O1" s="50"/>
      <c r="P1" s="50"/>
    </row>
    <row r="2" spans="2:16" ht="22.5" customHeight="1">
      <c r="B2" s="6" t="s">
        <v>140</v>
      </c>
      <c r="C2" s="51" t="s">
        <v>203</v>
      </c>
      <c r="D2" s="51"/>
      <c r="E2" s="51"/>
      <c r="F2" s="51"/>
      <c r="G2" s="51"/>
      <c r="H2" s="51"/>
      <c r="J2" s="8"/>
      <c r="K2" s="52" t="s">
        <v>142</v>
      </c>
      <c r="L2" s="52"/>
      <c r="M2" s="52"/>
      <c r="N2" s="52"/>
      <c r="O2" s="52"/>
      <c r="P2" s="52"/>
    </row>
    <row r="4" spans="2:16" ht="37.5" customHeight="1">
      <c r="B4" s="45" t="s">
        <v>151</v>
      </c>
      <c r="C4" s="47" t="s">
        <v>47</v>
      </c>
      <c r="D4" s="47"/>
      <c r="E4" s="47"/>
      <c r="F4" s="47"/>
      <c r="G4" s="47"/>
      <c r="H4" s="47"/>
      <c r="J4" s="45" t="s">
        <v>158</v>
      </c>
      <c r="K4" s="47" t="s">
        <v>275</v>
      </c>
      <c r="L4" s="47"/>
      <c r="M4" s="47"/>
      <c r="N4" s="47"/>
      <c r="O4" s="47"/>
      <c r="P4" s="47"/>
    </row>
    <row r="5" spans="2:16">
      <c r="B5" s="46"/>
      <c r="C5" s="1"/>
      <c r="D5" s="2"/>
      <c r="E5" s="2"/>
      <c r="F5" s="2"/>
      <c r="G5" s="2"/>
      <c r="H5" s="2"/>
      <c r="J5" s="46"/>
      <c r="K5" s="1"/>
      <c r="L5" s="2"/>
      <c r="M5" s="2"/>
      <c r="N5" s="2"/>
      <c r="O5" s="2"/>
      <c r="P5" s="2"/>
    </row>
    <row r="6" spans="2:16" ht="45" customHeight="1">
      <c r="B6" s="46"/>
      <c r="C6" s="3" t="s">
        <v>23</v>
      </c>
      <c r="D6" s="44" t="str">
        <f ca="1">CONCATENATE("I’ve updated our current assets and liabilities: $",D38," and $",F38," thousand, respectively.")</f>
        <v>I’ve updated our current assets and liabilities: $50 and $50 thousand, respectively.</v>
      </c>
      <c r="E6" s="44"/>
      <c r="F6" s="44"/>
      <c r="G6" s="44"/>
      <c r="H6" s="44"/>
      <c r="J6" s="46"/>
      <c r="K6" s="3" t="s">
        <v>23</v>
      </c>
      <c r="L6" s="44" t="str">
        <f ca="1">CONCATENATE("Although we could produce ",L38," thousand product units per month, currently we manufacture only ",N38," thousand units.")</f>
        <v>Although we could produce 27 thousand product units per month, currently we manufacture only 19 thousand units.</v>
      </c>
      <c r="M6" s="44"/>
      <c r="N6" s="44"/>
      <c r="O6" s="44"/>
      <c r="P6" s="44"/>
    </row>
    <row r="7" spans="2:16" ht="15" customHeight="1">
      <c r="B7" s="46"/>
      <c r="C7" s="4"/>
      <c r="D7" s="5"/>
      <c r="E7" s="5"/>
      <c r="F7" s="5"/>
      <c r="G7" s="5"/>
      <c r="H7" s="5"/>
      <c r="J7" s="46"/>
      <c r="K7" s="3"/>
      <c r="L7" s="5"/>
      <c r="M7" s="5"/>
      <c r="N7" s="5"/>
      <c r="O7" s="5"/>
      <c r="P7" s="5"/>
    </row>
    <row r="8" spans="2:16" ht="30" customHeight="1">
      <c r="B8" s="46"/>
      <c r="C8" s="3" t="s">
        <v>20</v>
      </c>
      <c r="D8" s="44" t="s">
        <v>232</v>
      </c>
      <c r="E8" s="44"/>
      <c r="F8" s="44"/>
      <c r="G8" s="44"/>
      <c r="H8" s="44"/>
      <c r="J8" s="46"/>
      <c r="K8" s="3" t="s">
        <v>20</v>
      </c>
      <c r="L8" s="44" t="s">
        <v>239</v>
      </c>
      <c r="M8" s="44"/>
      <c r="N8" s="44"/>
      <c r="O8" s="44"/>
      <c r="P8" s="44"/>
    </row>
    <row r="9" spans="2:16" ht="15" customHeight="1">
      <c r="B9" s="46"/>
      <c r="C9" s="4"/>
      <c r="D9" s="5"/>
      <c r="E9" s="5"/>
      <c r="F9" s="5"/>
      <c r="G9" s="5"/>
      <c r="H9" s="5"/>
      <c r="J9" s="46"/>
      <c r="K9" s="3"/>
      <c r="L9" s="5"/>
      <c r="M9" s="5"/>
      <c r="N9" s="5"/>
      <c r="O9" s="5"/>
      <c r="P9" s="5"/>
    </row>
    <row r="10" spans="2:16" ht="37.5" customHeight="1">
      <c r="B10" s="46"/>
      <c r="C10" s="3" t="s">
        <v>23</v>
      </c>
      <c r="D10" s="44" t="s">
        <v>48</v>
      </c>
      <c r="E10" s="44"/>
      <c r="F10" s="44"/>
      <c r="G10" s="44"/>
      <c r="H10" s="44"/>
      <c r="J10" s="46"/>
      <c r="K10" s="3" t="s">
        <v>23</v>
      </c>
      <c r="L10" s="44" t="s">
        <v>57</v>
      </c>
      <c r="M10" s="44"/>
      <c r="N10" s="44"/>
      <c r="O10" s="44"/>
      <c r="P10" s="44"/>
    </row>
    <row r="12" spans="2:16" ht="37.5" customHeight="1">
      <c r="B12" s="45" t="s">
        <v>152</v>
      </c>
      <c r="C12" s="47" t="s">
        <v>49</v>
      </c>
      <c r="D12" s="47"/>
      <c r="E12" s="47"/>
      <c r="F12" s="47"/>
      <c r="G12" s="47"/>
      <c r="H12" s="47"/>
      <c r="J12" s="45" t="s">
        <v>157</v>
      </c>
      <c r="K12" s="47" t="s">
        <v>58</v>
      </c>
      <c r="L12" s="47"/>
      <c r="M12" s="47"/>
      <c r="N12" s="47"/>
      <c r="O12" s="47"/>
      <c r="P12" s="47"/>
    </row>
    <row r="13" spans="2:16">
      <c r="B13" s="46"/>
      <c r="C13" s="1"/>
      <c r="D13" s="2"/>
      <c r="E13" s="2"/>
      <c r="F13" s="2"/>
      <c r="G13" s="2"/>
      <c r="H13" s="2"/>
      <c r="J13" s="46"/>
      <c r="K13" s="1"/>
      <c r="L13" s="2"/>
      <c r="M13" s="2"/>
      <c r="N13" s="2"/>
      <c r="O13" s="2"/>
      <c r="P13" s="2"/>
    </row>
    <row r="14" spans="2:16" ht="45" customHeight="1">
      <c r="B14" s="46"/>
      <c r="C14" s="3" t="s">
        <v>23</v>
      </c>
      <c r="D14" s="44" t="str">
        <f ca="1">CONCATENATE("During the year we produced $",D39," thousand in finished inventory, and our inventory remaining is worth $",F39," thousand as of the end of this year.")</f>
        <v>During the year we produced $998 thousand in finished inventory, and our inventory remaining is worth $81 thousand as of the end of this year.</v>
      </c>
      <c r="E14" s="44"/>
      <c r="F14" s="44"/>
      <c r="G14" s="44"/>
      <c r="H14" s="44"/>
      <c r="J14" s="46"/>
      <c r="K14" s="3" t="s">
        <v>150</v>
      </c>
      <c r="L14" s="44" t="str">
        <f ca="1">CONCATENATE("I was instructed to never go below the price of $",L39," so that we could pay back the variable cost of $",N39," per unit.")</f>
        <v>I was instructed to never go below the price of $537 so that we could pay back the variable cost of $29 per unit.</v>
      </c>
      <c r="M14" s="44"/>
      <c r="N14" s="44"/>
      <c r="O14" s="44"/>
      <c r="P14" s="44"/>
    </row>
    <row r="15" spans="2:16" ht="15" customHeight="1">
      <c r="B15" s="46"/>
      <c r="C15" s="3"/>
      <c r="D15" s="5"/>
      <c r="E15" s="5"/>
      <c r="F15" s="5"/>
      <c r="G15" s="5"/>
      <c r="H15" s="5"/>
      <c r="J15" s="46"/>
      <c r="K15" s="3"/>
      <c r="L15" s="5"/>
      <c r="M15" s="5"/>
      <c r="N15" s="5"/>
      <c r="O15" s="5"/>
      <c r="P15" s="5"/>
    </row>
    <row r="16" spans="2:16" ht="30" customHeight="1">
      <c r="B16" s="46"/>
      <c r="C16" s="3" t="s">
        <v>20</v>
      </c>
      <c r="D16" s="44" t="s">
        <v>233</v>
      </c>
      <c r="E16" s="44"/>
      <c r="F16" s="44"/>
      <c r="G16" s="44"/>
      <c r="H16" s="44"/>
      <c r="J16" s="46"/>
      <c r="K16" s="3" t="s">
        <v>20</v>
      </c>
      <c r="L16" s="44" t="s">
        <v>238</v>
      </c>
      <c r="M16" s="44"/>
      <c r="N16" s="44"/>
      <c r="O16" s="44"/>
      <c r="P16" s="44"/>
    </row>
    <row r="17" spans="2:16" ht="15" customHeight="1">
      <c r="B17" s="46"/>
      <c r="C17" s="3"/>
      <c r="D17" s="5"/>
      <c r="E17" s="5"/>
      <c r="F17" s="5"/>
      <c r="G17" s="5"/>
      <c r="H17" s="5"/>
      <c r="J17" s="46"/>
      <c r="K17" s="3"/>
      <c r="L17" s="5"/>
      <c r="M17" s="5"/>
      <c r="N17" s="5"/>
      <c r="O17" s="5"/>
      <c r="P17" s="5"/>
    </row>
    <row r="18" spans="2:16" ht="22.5" customHeight="1">
      <c r="B18" s="46"/>
      <c r="C18" s="3" t="s">
        <v>23</v>
      </c>
      <c r="D18" s="44" t="s">
        <v>50</v>
      </c>
      <c r="E18" s="44"/>
      <c r="F18" s="44"/>
      <c r="G18" s="44"/>
      <c r="H18" s="44"/>
      <c r="J18" s="46"/>
      <c r="K18" s="3" t="s">
        <v>150</v>
      </c>
      <c r="L18" s="44" t="s">
        <v>59</v>
      </c>
      <c r="M18" s="44"/>
      <c r="N18" s="44"/>
      <c r="O18" s="44"/>
      <c r="P18" s="44"/>
    </row>
    <row r="20" spans="2:16" ht="37.5" customHeight="1">
      <c r="B20" s="45" t="s">
        <v>153</v>
      </c>
      <c r="C20" s="47" t="s">
        <v>51</v>
      </c>
      <c r="D20" s="47"/>
      <c r="E20" s="47"/>
      <c r="F20" s="47"/>
      <c r="G20" s="47"/>
      <c r="H20" s="47"/>
      <c r="J20" s="45" t="s">
        <v>156</v>
      </c>
      <c r="K20" s="47" t="s">
        <v>60</v>
      </c>
      <c r="L20" s="47"/>
      <c r="M20" s="47"/>
      <c r="N20" s="47"/>
      <c r="O20" s="47"/>
      <c r="P20" s="47"/>
    </row>
    <row r="21" spans="2:16">
      <c r="B21" s="46"/>
      <c r="C21" s="2"/>
      <c r="D21" s="2"/>
      <c r="E21" s="2"/>
      <c r="F21" s="2"/>
      <c r="G21" s="2"/>
      <c r="H21" s="2"/>
      <c r="J21" s="46"/>
      <c r="K21" s="1"/>
      <c r="L21" s="2"/>
      <c r="M21" s="2"/>
      <c r="N21" s="2"/>
      <c r="O21" s="2"/>
      <c r="P21" s="2"/>
    </row>
    <row r="22" spans="2:16" ht="30" customHeight="1">
      <c r="B22" s="46"/>
      <c r="C22" s="3" t="s">
        <v>52</v>
      </c>
      <c r="D22" s="44" t="str">
        <f ca="1">CONCATENATE("Let’s double-check some numbers … the revenue is $",D40," million, and the COGS is $",F40," million.")</f>
        <v>Let’s double-check some numbers … the revenue is $484 million, and the COGS is $342 million.</v>
      </c>
      <c r="E22" s="44"/>
      <c r="F22" s="44"/>
      <c r="G22" s="44"/>
      <c r="H22" s="44"/>
      <c r="J22" s="46"/>
      <c r="K22" s="3" t="s">
        <v>61</v>
      </c>
      <c r="L22" s="44" t="str">
        <f ca="1">CONCATENATE("Your gross profit amounts to $",L40," thousand. In turn, SG&amp;A costs are $",N40," thousand.")</f>
        <v>Your gross profit amounts to $578 thousand. In turn, SG&amp;A costs are $509 thousand.</v>
      </c>
      <c r="M22" s="44"/>
      <c r="N22" s="44"/>
      <c r="O22" s="44"/>
      <c r="P22" s="44"/>
    </row>
    <row r="23" spans="2:16" ht="15" customHeight="1">
      <c r="B23" s="46"/>
      <c r="C23" s="3"/>
      <c r="D23" s="5"/>
      <c r="E23" s="5"/>
      <c r="F23" s="5"/>
      <c r="G23" s="5"/>
      <c r="H23" s="5"/>
      <c r="J23" s="46"/>
      <c r="K23" s="3"/>
      <c r="L23" s="5"/>
      <c r="M23" s="5"/>
      <c r="N23" s="5"/>
      <c r="O23" s="5"/>
      <c r="P23" s="5"/>
    </row>
    <row r="24" spans="2:16" ht="15" customHeight="1">
      <c r="B24" s="46"/>
      <c r="C24" s="3" t="s">
        <v>20</v>
      </c>
      <c r="D24" s="44" t="s">
        <v>234</v>
      </c>
      <c r="E24" s="44"/>
      <c r="F24" s="44"/>
      <c r="G24" s="44"/>
      <c r="H24" s="44"/>
      <c r="J24" s="46"/>
      <c r="K24" s="3" t="s">
        <v>20</v>
      </c>
      <c r="L24" s="44" t="s">
        <v>237</v>
      </c>
      <c r="M24" s="44"/>
      <c r="N24" s="44"/>
      <c r="O24" s="44"/>
      <c r="P24" s="44"/>
    </row>
    <row r="25" spans="2:16" ht="15" customHeight="1">
      <c r="B25" s="46"/>
      <c r="C25" s="3"/>
      <c r="D25" s="5"/>
      <c r="E25" s="5"/>
      <c r="F25" s="5"/>
      <c r="G25" s="5"/>
      <c r="H25" s="5"/>
      <c r="J25" s="46"/>
      <c r="K25" s="3"/>
      <c r="L25" s="5"/>
      <c r="M25" s="5"/>
      <c r="N25" s="5"/>
      <c r="O25" s="5"/>
      <c r="P25" s="5"/>
    </row>
    <row r="26" spans="2:16" ht="23.1" customHeight="1">
      <c r="B26" s="46"/>
      <c r="C26" s="3" t="s">
        <v>52</v>
      </c>
      <c r="D26" s="44" t="s">
        <v>53</v>
      </c>
      <c r="E26" s="44"/>
      <c r="F26" s="44"/>
      <c r="G26" s="44"/>
      <c r="H26" s="44"/>
      <c r="J26" s="46"/>
      <c r="K26" s="3" t="s">
        <v>61</v>
      </c>
      <c r="L26" s="44" t="s">
        <v>62</v>
      </c>
      <c r="M26" s="44"/>
      <c r="N26" s="44"/>
      <c r="O26" s="44"/>
      <c r="P26" s="44"/>
    </row>
    <row r="27" spans="2:16">
      <c r="C27" s="7"/>
    </row>
    <row r="28" spans="2:16" ht="37.5" customHeight="1">
      <c r="B28" s="45" t="s">
        <v>154</v>
      </c>
      <c r="C28" s="47" t="s">
        <v>54</v>
      </c>
      <c r="D28" s="47"/>
      <c r="E28" s="47"/>
      <c r="F28" s="47"/>
      <c r="G28" s="47"/>
      <c r="H28" s="47"/>
      <c r="J28" s="45" t="s">
        <v>155</v>
      </c>
      <c r="K28" s="47" t="s">
        <v>302</v>
      </c>
      <c r="L28" s="47"/>
      <c r="M28" s="47"/>
      <c r="N28" s="47"/>
      <c r="O28" s="47"/>
      <c r="P28" s="47"/>
    </row>
    <row r="29" spans="2:16">
      <c r="B29" s="46"/>
      <c r="C29" s="2"/>
      <c r="D29" s="2"/>
      <c r="E29" s="2"/>
      <c r="F29" s="2"/>
      <c r="G29" s="2"/>
      <c r="H29" s="2"/>
      <c r="J29" s="46"/>
      <c r="K29" s="1"/>
      <c r="L29" s="2"/>
      <c r="M29" s="2"/>
      <c r="N29" s="2"/>
      <c r="O29" s="2"/>
      <c r="P29" s="2"/>
    </row>
    <row r="30" spans="2:16" ht="45" customHeight="1">
      <c r="B30" s="46"/>
      <c r="C30" s="3" t="s">
        <v>55</v>
      </c>
      <c r="D30" s="44" t="str">
        <f ca="1">CONCATENATE("Our EBITDA for the fourth quarter is down to $",D41," million for depreciation and amortization expenses of $",F41," million.")</f>
        <v>Our EBITDA for the fourth quarter is down to $6440 million for depreciation and amortization expenses of $400 million.</v>
      </c>
      <c r="E30" s="44"/>
      <c r="F30" s="44"/>
      <c r="G30" s="44"/>
      <c r="H30" s="44"/>
      <c r="J30" s="46"/>
      <c r="K30" s="3" t="s">
        <v>149</v>
      </c>
      <c r="L30" s="44" t="str">
        <f ca="1">CONCATENATE("We’ve made only $",L41," million in revenues over a total of $",N41," million in costs.")</f>
        <v>We’ve made only $3248 million in revenues over a total of $309 million in costs.</v>
      </c>
      <c r="M30" s="44"/>
      <c r="N30" s="44"/>
      <c r="O30" s="44"/>
      <c r="P30" s="44"/>
    </row>
    <row r="31" spans="2:16" ht="15" customHeight="1">
      <c r="B31" s="46"/>
      <c r="C31" s="3"/>
      <c r="D31" s="5"/>
      <c r="E31" s="5"/>
      <c r="F31" s="5"/>
      <c r="G31" s="5"/>
      <c r="H31" s="5"/>
      <c r="J31" s="46"/>
      <c r="K31" s="3"/>
      <c r="L31" s="5"/>
      <c r="M31" s="5"/>
      <c r="N31" s="5"/>
      <c r="O31" s="5"/>
      <c r="P31" s="5"/>
    </row>
    <row r="32" spans="2:16" ht="15" customHeight="1">
      <c r="B32" s="46"/>
      <c r="C32" s="3" t="s">
        <v>20</v>
      </c>
      <c r="D32" s="44" t="s">
        <v>235</v>
      </c>
      <c r="E32" s="44"/>
      <c r="F32" s="44"/>
      <c r="G32" s="44"/>
      <c r="H32" s="44"/>
      <c r="J32" s="46"/>
      <c r="K32" s="3" t="s">
        <v>20</v>
      </c>
      <c r="L32" s="44" t="s">
        <v>236</v>
      </c>
      <c r="M32" s="44"/>
      <c r="N32" s="44"/>
      <c r="O32" s="44"/>
      <c r="P32" s="44"/>
    </row>
    <row r="33" spans="2:16" ht="15" customHeight="1">
      <c r="B33" s="46"/>
      <c r="C33" s="3"/>
      <c r="D33" s="5"/>
      <c r="E33" s="5"/>
      <c r="F33" s="5"/>
      <c r="G33" s="5"/>
      <c r="H33" s="5"/>
      <c r="J33" s="46"/>
      <c r="K33" s="3"/>
      <c r="L33" s="5"/>
      <c r="M33" s="5"/>
      <c r="N33" s="5"/>
      <c r="O33" s="5"/>
      <c r="P33" s="5"/>
    </row>
    <row r="34" spans="2:16" ht="37.5" customHeight="1">
      <c r="B34" s="46"/>
      <c r="C34" s="3" t="s">
        <v>55</v>
      </c>
      <c r="D34" s="44" t="s">
        <v>56</v>
      </c>
      <c r="E34" s="44"/>
      <c r="F34" s="44"/>
      <c r="G34" s="44"/>
      <c r="H34" s="44"/>
      <c r="J34" s="46"/>
      <c r="K34" s="3" t="s">
        <v>149</v>
      </c>
      <c r="L34" s="44" t="s">
        <v>209</v>
      </c>
      <c r="M34" s="44"/>
      <c r="N34" s="44"/>
      <c r="O34" s="44"/>
      <c r="P34" s="44"/>
    </row>
    <row r="35" spans="2:16" ht="37.5" customHeight="1"/>
    <row r="36" spans="2:16" ht="37.5" customHeight="1">
      <c r="B36" s="48" t="s">
        <v>144</v>
      </c>
      <c r="C36" s="48"/>
      <c r="D36" s="48"/>
      <c r="E36" s="48"/>
      <c r="F36" s="48"/>
      <c r="G36" s="48"/>
      <c r="H36" s="48"/>
      <c r="I36" s="48"/>
      <c r="J36" s="48"/>
      <c r="K36" s="48"/>
      <c r="L36" s="48"/>
      <c r="M36" s="48"/>
      <c r="N36" s="48"/>
      <c r="O36" s="48"/>
      <c r="P36" s="48"/>
    </row>
    <row r="38" spans="2:16" ht="18.75" customHeight="1">
      <c r="C38" s="14" t="s">
        <v>15</v>
      </c>
      <c r="D38" s="14">
        <f ca="1">RANDBETWEEN(11,99)</f>
        <v>50</v>
      </c>
      <c r="E38" s="14" t="s">
        <v>3</v>
      </c>
      <c r="F38" s="14" t="str">
        <f ca="1">CONCATENATE(RANDBETWEEN(1,MID('2. SUBTRACTION'!D38,1,1)),RANDBETWEEN(0,MID('2. SUBTRACTION'!D38,2,1)))</f>
        <v>50</v>
      </c>
      <c r="G38" s="15" t="s">
        <v>4</v>
      </c>
      <c r="H38" s="18">
        <f ca="1">'2. SUBTRACTION'!D38-'2. SUBTRACTION'!F38</f>
        <v>0</v>
      </c>
      <c r="I38" s="16"/>
      <c r="J38" s="16"/>
      <c r="K38" s="14" t="s">
        <v>31</v>
      </c>
      <c r="L38" s="14" t="str">
        <f ca="1">CONCATENATE(RANDBETWEEN(2,9),RANDBETWEEN(0,8))</f>
        <v>27</v>
      </c>
      <c r="M38" s="14" t="s">
        <v>3</v>
      </c>
      <c r="N38" s="14" t="str">
        <f ca="1">CONCATENATE(RANDBETWEEN(1,MID('2. SUBTRACTION'!L38,1,1)-1),RANDBETWEEN(MID('2. SUBTRACTION'!L38,2,1)+1,9))</f>
        <v>19</v>
      </c>
      <c r="O38" s="15" t="s">
        <v>4</v>
      </c>
      <c r="P38" s="18">
        <f ca="1">'2. SUBTRACTION'!L38-'2. SUBTRACTION'!N38</f>
        <v>8</v>
      </c>
    </row>
    <row r="39" spans="2:16" ht="18.75" customHeight="1">
      <c r="C39" s="14" t="s">
        <v>16</v>
      </c>
      <c r="D39" s="14" t="str">
        <f ca="1">CONCATENATE(RANDBETWEEN(1,9),RANDBETWEEN(1,9),RANDBETWEEN(0,9))</f>
        <v>998</v>
      </c>
      <c r="E39" s="14" t="s">
        <v>3</v>
      </c>
      <c r="F39" s="14" t="str">
        <f ca="1">CONCATENATE(RANDBETWEEN(1,MID('2. SUBTRACTION'!D39,2,1)),RANDBETWEEN(0,MID('2. SUBTRACTION'!D39,3,1)))</f>
        <v>81</v>
      </c>
      <c r="G39" s="15" t="s">
        <v>4</v>
      </c>
      <c r="H39" s="18">
        <f ca="1">'2. SUBTRACTION'!D39-'2. SUBTRACTION'!F39</f>
        <v>917</v>
      </c>
      <c r="I39" s="16"/>
      <c r="J39" s="16"/>
      <c r="K39" s="14" t="s">
        <v>32</v>
      </c>
      <c r="L39" s="14" t="str">
        <f ca="1">IF(RAND()&lt;0.5,CONCATENATE(RANDBETWEEN(1,9),RANDBETWEEN(0,9),RANDBETWEEN(0,8)),CONCATENATE(RANDBETWEEN(1,9),RANDBETWEEN(0,8),RANDBETWEEN(0,9)))</f>
        <v>537</v>
      </c>
      <c r="M39" s="14" t="s">
        <v>3</v>
      </c>
      <c r="N39" s="14" t="str">
        <f ca="1">IF(MID('2. SUBTRACTION'!L39,3,1)="9",CONCATENATE(RANDBETWEEN(MID('2. SUBTRACTION'!L39,2,1)+1,9),RANDBETWEEN(0,9)),CONCATENATE(RANDBETWEEN(1,9),RANDBETWEEN(MID('2. SUBTRACTION'!L39,3,1)+1,9)))</f>
        <v>29</v>
      </c>
      <c r="O39" s="15" t="s">
        <v>4</v>
      </c>
      <c r="P39" s="18">
        <f ca="1">'2. SUBTRACTION'!L39-'2. SUBTRACTION'!N39</f>
        <v>508</v>
      </c>
    </row>
    <row r="40" spans="2:16" ht="18.75" customHeight="1">
      <c r="C40" s="14" t="s">
        <v>17</v>
      </c>
      <c r="D40" s="14">
        <f ca="1">RANDBETWEEN(101,999)</f>
        <v>484</v>
      </c>
      <c r="E40" s="14" t="s">
        <v>3</v>
      </c>
      <c r="F40" s="14" t="str">
        <f ca="1">CONCATENATE(RANDBETWEEN(1,MID('2. SUBTRACTION'!D40,1,1)),RANDBETWEEN(0,MID('2. SUBTRACTION'!D40,2,1)),RANDBETWEEN(0,MID('2. SUBTRACTION'!D40,3,1)))</f>
        <v>342</v>
      </c>
      <c r="G40" s="15" t="s">
        <v>4</v>
      </c>
      <c r="H40" s="18">
        <f ca="1">'2. SUBTRACTION'!D40-'2. SUBTRACTION'!F40</f>
        <v>142</v>
      </c>
      <c r="I40" s="16"/>
      <c r="J40" s="16"/>
      <c r="K40" s="14" t="s">
        <v>33</v>
      </c>
      <c r="L40" s="14" t="str">
        <f ca="1">IF(RAND()&lt;0.11,CONCATENATE(1,RANDBETWEEN(1,9),RANDBETWEEN(0,8)),IF(RAND()&lt;0.5,CONCATENATE(RANDBETWEEN(2,9),RANDBETWEEN(0,8),RANDBETWEEN(0,9)),CONCATENATE(RANDBETWEEN(2,9),RANDBETWEEN(0,9),RANDBETWEEN(0,8))))</f>
        <v>578</v>
      </c>
      <c r="M40" s="14" t="s">
        <v>3</v>
      </c>
      <c r="N40" s="14" t="str">
        <f ca="1">IF(MID('2. SUBTRACTION'!L40,1,1)="1",CONCATENATE(1,RANDBETWEEN(0,MID('2. SUBTRACTION'!L40,2,1)-1),RANDBETWEEN(MID('2. SUBTRACTION'!L40,3,1)+1,9)),IF(MID('2. SUBTRACTION'!L40,3,1)="9",CONCATENATE(RANDBETWEEN(1,MID('2. SUBTRACTION'!L40,1,1)-1),RANDBETWEEN(MID('2. SUBTRACTION'!L40,2,1)+1,9),RANDBETWEEN(0,9)),IF(MID('2. SUBTRACTION'!L40,2,1)="0",CONCATENATE(RANDBETWEEN(1,MID('2. SUBTRACTION'!L40,1,1)-1),RANDBETWEEN(0,9),RANDBETWEEN(MID('2. SUBTRACTION'!L40,3,1)+1,9)),CONCATENATE(RANDBETWEEN(1,MID('2. SUBTRACTION'!L40,1,1)),RANDBETWEEN(0,MID('2. SUBTRACTION'!L40,2,1)-1),RANDBETWEEN(MID('2. SUBTRACTION'!L40,3,1)+1,9)))))</f>
        <v>509</v>
      </c>
      <c r="O40" s="15" t="s">
        <v>4</v>
      </c>
      <c r="P40" s="18">
        <f ca="1">'2. SUBTRACTION'!L40-'2. SUBTRACTION'!N40</f>
        <v>69</v>
      </c>
    </row>
    <row r="41" spans="2:16" ht="18.75" customHeight="1">
      <c r="C41" s="14" t="s">
        <v>18</v>
      </c>
      <c r="D41" s="14" t="str">
        <f ca="1">CONCATENATE(RANDBETWEEN(1,9),RANDBETWEEN(1,9),RANDBETWEEN(0,9),RANDBETWEEN(0,9))</f>
        <v>6440</v>
      </c>
      <c r="E41" s="14" t="s">
        <v>3</v>
      </c>
      <c r="F41" s="14" t="str">
        <f ca="1">CONCATENATE(RANDBETWEEN(1,MID('2. SUBTRACTION'!D41,2,1)),RANDBETWEEN(0,MID('2. SUBTRACTION'!D41,3,1)),RANDBETWEEN(0,MID('2. SUBTRACTION'!D41,4,1)))</f>
        <v>400</v>
      </c>
      <c r="G41" s="15" t="s">
        <v>4</v>
      </c>
      <c r="H41" s="18">
        <f ca="1">'2. SUBTRACTION'!D41-'2. SUBTRACTION'!F41</f>
        <v>6040</v>
      </c>
      <c r="I41" s="16"/>
      <c r="J41" s="16"/>
      <c r="K41" s="14" t="s">
        <v>34</v>
      </c>
      <c r="L41" s="14" t="str">
        <f ca="1">IF(RAND()&lt;0.33,CONCATENATE(RANDBETWEEN(1,9),RANDBETWEEN(0,9),RANDBETWEEN(0,9),RANDBETWEEN(0,8)),IF(RAND()&lt;0.5,CONCATENATE(RANDBETWEEN(1,9),RANDBETWEEN(0,9),RANDBETWEEN(0,8),RANDBETWEEN(0,9)),CONCATENATE(RANDBETWEEN(1,9),RANDBETWEEN(0,8),RANDBETWEEN(0,9),RANDBETWEEN(0,9))))</f>
        <v>3248</v>
      </c>
      <c r="M41" s="14" t="s">
        <v>3</v>
      </c>
      <c r="N41" s="14" t="str">
        <f ca="1">IF(MID('2. SUBTRACTION'!L41,4,1)="9",IF(MID('2. SUBTRACTION'!L41,3,1)="9",CONCATENATE(RANDBETWEEN(MID('2. SUBTRACTION'!L41,2,1)+1,9),RANDBETWEEN(0,9),RANDBETWEEN(0,9)),CONCATENATE(RANDBETWEEN(1,9),RANDBETWEEN(MID('2. SUBTRACTION'!L41,3,1)+1,9),RANDBETWEEN(0,9))),CONCATENATE(RANDBETWEEN(1,9),RANDBETWEEN(0,9),RANDBETWEEN(MID('2. SUBTRACTION'!L41,4,1)+1,9)))</f>
        <v>309</v>
      </c>
      <c r="O41" s="15" t="s">
        <v>4</v>
      </c>
      <c r="P41" s="18">
        <f ca="1">'2. SUBTRACTION'!L41-'2. SUBTRACTION'!N41</f>
        <v>2939</v>
      </c>
    </row>
    <row r="42" spans="2:16" ht="22.5" customHeight="1"/>
    <row r="43" spans="2:16">
      <c r="K43" s="7"/>
      <c r="M43" s="24" t="s">
        <v>11</v>
      </c>
    </row>
  </sheetData>
  <sheetProtection password="EF4F" sheet="1" objects="1" scenarios="1" selectLockedCells="1"/>
  <mergeCells count="44">
    <mergeCell ref="K4:P4"/>
    <mergeCell ref="D6:H6"/>
    <mergeCell ref="L6:P6"/>
    <mergeCell ref="L8:P8"/>
    <mergeCell ref="D10:H10"/>
    <mergeCell ref="L10:P10"/>
    <mergeCell ref="D8:H8"/>
    <mergeCell ref="C2:H2"/>
    <mergeCell ref="B4:B10"/>
    <mergeCell ref="C4:H4"/>
    <mergeCell ref="J4:J10"/>
    <mergeCell ref="C20:H20"/>
    <mergeCell ref="L26:P26"/>
    <mergeCell ref="B12:B18"/>
    <mergeCell ref="C12:H12"/>
    <mergeCell ref="J12:J18"/>
    <mergeCell ref="K12:P12"/>
    <mergeCell ref="D14:H14"/>
    <mergeCell ref="L14:P14"/>
    <mergeCell ref="D16:H16"/>
    <mergeCell ref="L16:P16"/>
    <mergeCell ref="D18:H18"/>
    <mergeCell ref="L18:P18"/>
    <mergeCell ref="K20:P20"/>
    <mergeCell ref="D22:H22"/>
    <mergeCell ref="L22:P22"/>
    <mergeCell ref="J20:J26"/>
    <mergeCell ref="D24:H24"/>
    <mergeCell ref="L24:P24"/>
    <mergeCell ref="B36:P36"/>
    <mergeCell ref="B1:P1"/>
    <mergeCell ref="K2:P2"/>
    <mergeCell ref="B28:B34"/>
    <mergeCell ref="C28:H28"/>
    <mergeCell ref="J28:J34"/>
    <mergeCell ref="K28:P28"/>
    <mergeCell ref="D30:H30"/>
    <mergeCell ref="L30:P30"/>
    <mergeCell ref="D32:H32"/>
    <mergeCell ref="L32:P32"/>
    <mergeCell ref="L34:P34"/>
    <mergeCell ref="D34:H34"/>
    <mergeCell ref="B20:B26"/>
    <mergeCell ref="D26:H26"/>
  </mergeCells>
  <hyperlinks>
    <hyperlink ref="B2" location="COVER!A1" display="←"/>
  </hyperlinks>
  <pageMargins left="0.7" right="0.7" top="0.75" bottom="0.75" header="0.3" footer="0.3"/>
  <pageSetup paperSize="9" scale="48" orientation="portrait" horizontalDpi="4294967293" verticalDpi="0" r:id="rId1"/>
  <headerFooter>
    <oddHeader>&amp;C&amp;"Arial,Regular"&amp;K00-024Business Mental Math Randomizer</oddHeader>
    <oddFooter>&amp;C&amp;"Arial,Regular"&amp;K00-024Copyright © 2020 by Valentin Nugmanov</oddFooter>
  </headerFooter>
</worksheet>
</file>

<file path=xl/worksheets/sheet4.xml><?xml version="1.0" encoding="utf-8"?>
<worksheet xmlns="http://schemas.openxmlformats.org/spreadsheetml/2006/main" xmlns:r="http://schemas.openxmlformats.org/officeDocument/2006/relationships">
  <sheetPr>
    <tabColor rgb="FF79BBDE"/>
  </sheetPr>
  <dimension ref="B1:P43"/>
  <sheetViews>
    <sheetView showGridLines="0" showRowColHeaders="0" zoomScaleNormal="100" workbookViewId="0">
      <selection activeCell="B2" sqref="B2"/>
    </sheetView>
  </sheetViews>
  <sheetFormatPr defaultColWidth="10.875" defaultRowHeight="15"/>
  <cols>
    <col min="1" max="2" width="6.25" style="7" customWidth="1"/>
    <col min="3" max="3" width="16.25" style="9" customWidth="1"/>
    <col min="4" max="8" width="10" style="7" customWidth="1"/>
    <col min="9" max="9" width="7.5" style="7" customWidth="1"/>
    <col min="10" max="10" width="6.25" style="7" customWidth="1"/>
    <col min="11" max="11" width="16.25" style="9" customWidth="1"/>
    <col min="12" max="16" width="10" style="7" customWidth="1"/>
    <col min="17" max="17" width="6.25" style="7" customWidth="1"/>
    <col min="18" max="16384" width="10.875" style="7"/>
  </cols>
  <sheetData>
    <row r="1" spans="2:16" ht="37.5" customHeight="1">
      <c r="B1" s="50" t="s">
        <v>10</v>
      </c>
      <c r="C1" s="50"/>
      <c r="D1" s="50"/>
      <c r="E1" s="50"/>
      <c r="F1" s="50"/>
      <c r="G1" s="50"/>
      <c r="H1" s="50"/>
      <c r="I1" s="50"/>
      <c r="J1" s="50"/>
      <c r="K1" s="50"/>
      <c r="L1" s="50"/>
      <c r="M1" s="50"/>
      <c r="N1" s="50"/>
      <c r="O1" s="50"/>
      <c r="P1" s="50"/>
    </row>
    <row r="2" spans="2:16" ht="22.5" customHeight="1">
      <c r="B2" s="6" t="s">
        <v>140</v>
      </c>
      <c r="C2" s="51" t="s">
        <v>204</v>
      </c>
      <c r="D2" s="51"/>
      <c r="E2" s="51"/>
      <c r="F2" s="51"/>
      <c r="G2" s="51"/>
      <c r="H2" s="51"/>
      <c r="J2" s="8"/>
      <c r="K2" s="52" t="s">
        <v>142</v>
      </c>
      <c r="L2" s="52"/>
      <c r="M2" s="52"/>
      <c r="N2" s="52"/>
      <c r="O2" s="52"/>
      <c r="P2" s="52"/>
    </row>
    <row r="4" spans="2:16" ht="37.5" customHeight="1">
      <c r="B4" s="45" t="s">
        <v>160</v>
      </c>
      <c r="C4" s="47" t="s">
        <v>63</v>
      </c>
      <c r="D4" s="47"/>
      <c r="E4" s="47"/>
      <c r="F4" s="47"/>
      <c r="G4" s="47"/>
      <c r="H4" s="47"/>
      <c r="J4" s="45" t="s">
        <v>167</v>
      </c>
      <c r="K4" s="47" t="s">
        <v>72</v>
      </c>
      <c r="L4" s="47"/>
      <c r="M4" s="47"/>
      <c r="N4" s="47"/>
      <c r="O4" s="47"/>
      <c r="P4" s="47"/>
    </row>
    <row r="5" spans="2:16">
      <c r="B5" s="46"/>
      <c r="C5" s="1"/>
      <c r="D5" s="2"/>
      <c r="E5" s="2"/>
      <c r="F5" s="2"/>
      <c r="G5" s="2"/>
      <c r="H5" s="2"/>
      <c r="J5" s="46"/>
      <c r="K5" s="1"/>
      <c r="L5" s="2"/>
      <c r="M5" s="2"/>
      <c r="N5" s="2"/>
      <c r="O5" s="2"/>
      <c r="P5" s="2"/>
    </row>
    <row r="6" spans="2:16" ht="45" customHeight="1">
      <c r="B6" s="46"/>
      <c r="C6" s="3" t="s">
        <v>64</v>
      </c>
      <c r="D6" s="44" t="str">
        <f ca="1">CONCATENATE("I see that your employer accumulated ",D38," overtime hours over the past week at a union-negotiated overtime rate of $",F38," per hour.")</f>
        <v>I see that your employer accumulated 13 overtime hours over the past week at a union-negotiated overtime rate of $50 per hour.</v>
      </c>
      <c r="E6" s="44"/>
      <c r="F6" s="44"/>
      <c r="G6" s="44"/>
      <c r="H6" s="44"/>
      <c r="J6" s="46"/>
      <c r="K6" s="3" t="s">
        <v>23</v>
      </c>
      <c r="L6" s="44" t="str">
        <f ca="1">CONCATENATE("We are currently producing ",L38," thousand product units per day at a variable cost of $",N38," per unit.")</f>
        <v>We are currently producing 20 thousand product units per day at a variable cost of $9 per unit.</v>
      </c>
      <c r="M6" s="44"/>
      <c r="N6" s="44"/>
      <c r="O6" s="44"/>
      <c r="P6" s="44"/>
    </row>
    <row r="7" spans="2:16" ht="15" customHeight="1">
      <c r="B7" s="46"/>
      <c r="C7" s="4"/>
      <c r="D7" s="5"/>
      <c r="E7" s="5"/>
      <c r="F7" s="5"/>
      <c r="G7" s="5"/>
      <c r="H7" s="5"/>
      <c r="J7" s="46"/>
      <c r="K7" s="3"/>
      <c r="L7" s="5"/>
      <c r="M7" s="5"/>
      <c r="N7" s="5"/>
      <c r="O7" s="5"/>
      <c r="P7" s="5"/>
    </row>
    <row r="8" spans="2:16" ht="15" customHeight="1">
      <c r="B8" s="46"/>
      <c r="C8" s="3" t="s">
        <v>20</v>
      </c>
      <c r="D8" s="44" t="s">
        <v>240</v>
      </c>
      <c r="E8" s="44"/>
      <c r="F8" s="44"/>
      <c r="G8" s="44"/>
      <c r="H8" s="44"/>
      <c r="J8" s="46"/>
      <c r="K8" s="3" t="s">
        <v>20</v>
      </c>
      <c r="L8" s="44" t="s">
        <v>246</v>
      </c>
      <c r="M8" s="44"/>
      <c r="N8" s="44"/>
      <c r="O8" s="44"/>
      <c r="P8" s="44"/>
    </row>
    <row r="9" spans="2:16" ht="15" customHeight="1">
      <c r="B9" s="46"/>
      <c r="C9" s="4"/>
      <c r="D9" s="5"/>
      <c r="E9" s="5"/>
      <c r="F9" s="5"/>
      <c r="G9" s="5"/>
      <c r="H9" s="5"/>
      <c r="J9" s="46"/>
      <c r="K9" s="3"/>
      <c r="L9" s="5"/>
      <c r="M9" s="5"/>
      <c r="N9" s="5"/>
      <c r="O9" s="5"/>
      <c r="P9" s="5"/>
    </row>
    <row r="10" spans="2:16" ht="37.5" customHeight="1">
      <c r="B10" s="46"/>
      <c r="C10" s="3" t="s">
        <v>64</v>
      </c>
      <c r="D10" s="44" t="s">
        <v>65</v>
      </c>
      <c r="E10" s="44"/>
      <c r="F10" s="44"/>
      <c r="G10" s="44"/>
      <c r="H10" s="44"/>
      <c r="J10" s="46"/>
      <c r="K10" s="3" t="s">
        <v>23</v>
      </c>
      <c r="L10" s="44" t="s">
        <v>281</v>
      </c>
      <c r="M10" s="44"/>
      <c r="N10" s="44"/>
      <c r="O10" s="44"/>
      <c r="P10" s="44"/>
    </row>
    <row r="12" spans="2:16" ht="37.5" customHeight="1">
      <c r="B12" s="45" t="s">
        <v>161</v>
      </c>
      <c r="C12" s="47" t="s">
        <v>66</v>
      </c>
      <c r="D12" s="47"/>
      <c r="E12" s="47"/>
      <c r="F12" s="47"/>
      <c r="G12" s="47"/>
      <c r="H12" s="47"/>
      <c r="J12" s="45" t="s">
        <v>166</v>
      </c>
      <c r="K12" s="47" t="s">
        <v>73</v>
      </c>
      <c r="L12" s="47"/>
      <c r="M12" s="47"/>
      <c r="N12" s="47"/>
      <c r="O12" s="47"/>
      <c r="P12" s="47"/>
    </row>
    <row r="13" spans="2:16">
      <c r="B13" s="46"/>
      <c r="C13" s="1"/>
      <c r="D13" s="2"/>
      <c r="E13" s="2"/>
      <c r="F13" s="2"/>
      <c r="G13" s="2"/>
      <c r="H13" s="2"/>
      <c r="J13" s="46"/>
      <c r="K13" s="1"/>
      <c r="L13" s="2"/>
      <c r="M13" s="2"/>
      <c r="N13" s="2"/>
      <c r="O13" s="2"/>
      <c r="P13" s="2"/>
    </row>
    <row r="14" spans="2:16" ht="30" customHeight="1">
      <c r="B14" s="46"/>
      <c r="C14" s="3" t="s">
        <v>68</v>
      </c>
      <c r="D14" s="44" t="str">
        <f ca="1">CONCATENATE("Next year we expect to sell ",D39," million product units at a price of $",F39,".")</f>
        <v>Next year we expect to sell 24 million product units at a price of $88.</v>
      </c>
      <c r="E14" s="44"/>
      <c r="F14" s="44"/>
      <c r="G14" s="44"/>
      <c r="H14" s="44"/>
      <c r="J14" s="46"/>
      <c r="K14" s="3" t="s">
        <v>74</v>
      </c>
      <c r="L14" s="44" t="str">
        <f ca="1">CONCATENATE("OK, by now we’ve issued a total of ",L39," million shares that currently trade at $",N39," per share.")</f>
        <v>OK, by now we’ve issued a total of 92 million shares that currently trade at $94 per share.</v>
      </c>
      <c r="M14" s="44"/>
      <c r="N14" s="44"/>
      <c r="O14" s="44"/>
      <c r="P14" s="44"/>
    </row>
    <row r="15" spans="2:16" ht="15" customHeight="1">
      <c r="B15" s="46"/>
      <c r="C15" s="3"/>
      <c r="D15" s="5"/>
      <c r="E15" s="5"/>
      <c r="F15" s="5"/>
      <c r="G15" s="5"/>
      <c r="H15" s="5"/>
      <c r="J15" s="46"/>
      <c r="K15" s="3"/>
      <c r="L15" s="5"/>
      <c r="M15" s="5"/>
      <c r="N15" s="5"/>
      <c r="O15" s="5"/>
      <c r="P15" s="5"/>
    </row>
    <row r="16" spans="2:16" ht="30" customHeight="1">
      <c r="B16" s="46"/>
      <c r="C16" s="3" t="s">
        <v>20</v>
      </c>
      <c r="D16" s="44" t="s">
        <v>241</v>
      </c>
      <c r="E16" s="44"/>
      <c r="F16" s="44"/>
      <c r="G16" s="44"/>
      <c r="H16" s="44"/>
      <c r="J16" s="46"/>
      <c r="K16" s="3" t="s">
        <v>20</v>
      </c>
      <c r="L16" s="44" t="s">
        <v>282</v>
      </c>
      <c r="M16" s="44"/>
      <c r="N16" s="44"/>
      <c r="O16" s="44"/>
      <c r="P16" s="44"/>
    </row>
    <row r="17" spans="2:16" ht="15" customHeight="1">
      <c r="B17" s="46"/>
      <c r="C17" s="3"/>
      <c r="D17" s="5"/>
      <c r="E17" s="5"/>
      <c r="F17" s="5"/>
      <c r="G17" s="5"/>
      <c r="H17" s="5"/>
      <c r="J17" s="46"/>
      <c r="K17" s="3"/>
      <c r="L17" s="5"/>
      <c r="M17" s="5"/>
      <c r="N17" s="5"/>
      <c r="O17" s="5"/>
      <c r="P17" s="5"/>
    </row>
    <row r="18" spans="2:16" ht="37.5" customHeight="1">
      <c r="B18" s="46"/>
      <c r="C18" s="3" t="s">
        <v>68</v>
      </c>
      <c r="D18" s="44" t="s">
        <v>67</v>
      </c>
      <c r="E18" s="44"/>
      <c r="F18" s="44"/>
      <c r="G18" s="44"/>
      <c r="H18" s="44"/>
      <c r="J18" s="46"/>
      <c r="K18" s="3" t="s">
        <v>74</v>
      </c>
      <c r="L18" s="44" t="s">
        <v>75</v>
      </c>
      <c r="M18" s="44"/>
      <c r="N18" s="44"/>
      <c r="O18" s="44"/>
      <c r="P18" s="44"/>
    </row>
    <row r="20" spans="2:16" ht="37.5" customHeight="1">
      <c r="B20" s="45" t="s">
        <v>162</v>
      </c>
      <c r="C20" s="47" t="s">
        <v>159</v>
      </c>
      <c r="D20" s="47"/>
      <c r="E20" s="47"/>
      <c r="F20" s="47"/>
      <c r="G20" s="47"/>
      <c r="H20" s="47"/>
      <c r="J20" s="45" t="s">
        <v>165</v>
      </c>
      <c r="K20" s="47" t="s">
        <v>76</v>
      </c>
      <c r="L20" s="47"/>
      <c r="M20" s="47"/>
      <c r="N20" s="47"/>
      <c r="O20" s="47"/>
      <c r="P20" s="47"/>
    </row>
    <row r="21" spans="2:16">
      <c r="B21" s="46"/>
      <c r="C21" s="2"/>
      <c r="D21" s="2"/>
      <c r="E21" s="2"/>
      <c r="F21" s="2"/>
      <c r="G21" s="2"/>
      <c r="H21" s="2"/>
      <c r="J21" s="46"/>
      <c r="K21" s="1"/>
      <c r="L21" s="2"/>
      <c r="M21" s="2"/>
      <c r="N21" s="2"/>
      <c r="O21" s="2"/>
      <c r="P21" s="2"/>
    </row>
    <row r="22" spans="2:16" ht="45" customHeight="1">
      <c r="B22" s="46"/>
      <c r="C22" s="3" t="s">
        <v>23</v>
      </c>
      <c r="D22" s="44" t="str">
        <f ca="1">CONCATENATE("In this district there are ",D40," million prospects to address, with an average buying power of $",F40," thousand each.")</f>
        <v>In this district there are 17 million prospects to address, with an average buying power of $32 thousand each.</v>
      </c>
      <c r="E22" s="44"/>
      <c r="F22" s="44"/>
      <c r="G22" s="44"/>
      <c r="H22" s="44"/>
      <c r="J22" s="46"/>
      <c r="K22" s="3" t="s">
        <v>45</v>
      </c>
      <c r="L22" s="44" t="str">
        <f ca="1">CONCATENATE("We are happy to report that your latest campaign had a reach of ",L40," thousand people at an average frequency of ",N40," exposures per person.")</f>
        <v>We are happy to report that your latest campaign had a reach of 12 thousand people at an average frequency of 29 exposures per person.</v>
      </c>
      <c r="M22" s="44"/>
      <c r="N22" s="44"/>
      <c r="O22" s="44"/>
      <c r="P22" s="44"/>
    </row>
    <row r="23" spans="2:16" ht="15" customHeight="1">
      <c r="B23" s="46"/>
      <c r="C23" s="3"/>
      <c r="D23" s="5"/>
      <c r="E23" s="5"/>
      <c r="F23" s="5"/>
      <c r="G23" s="5"/>
      <c r="H23" s="5"/>
      <c r="J23" s="46"/>
      <c r="K23" s="3"/>
      <c r="L23" s="5"/>
      <c r="M23" s="5"/>
      <c r="N23" s="5"/>
      <c r="O23" s="5"/>
      <c r="P23" s="5"/>
    </row>
    <row r="24" spans="2:16" ht="15" customHeight="1">
      <c r="B24" s="46"/>
      <c r="C24" s="3" t="s">
        <v>20</v>
      </c>
      <c r="D24" s="44" t="s">
        <v>242</v>
      </c>
      <c r="E24" s="44"/>
      <c r="F24" s="44"/>
      <c r="G24" s="44"/>
      <c r="H24" s="44"/>
      <c r="J24" s="46"/>
      <c r="K24" s="3" t="s">
        <v>20</v>
      </c>
      <c r="L24" s="44" t="s">
        <v>245</v>
      </c>
      <c r="M24" s="44"/>
      <c r="N24" s="44"/>
      <c r="O24" s="44"/>
      <c r="P24" s="44"/>
    </row>
    <row r="25" spans="2:16" ht="15" customHeight="1">
      <c r="B25" s="46"/>
      <c r="C25" s="3"/>
      <c r="D25" s="5"/>
      <c r="E25" s="5"/>
      <c r="F25" s="5"/>
      <c r="G25" s="5"/>
      <c r="H25" s="5"/>
      <c r="J25" s="46"/>
      <c r="K25" s="3"/>
      <c r="L25" s="5"/>
      <c r="M25" s="5"/>
      <c r="N25" s="5"/>
      <c r="O25" s="5"/>
      <c r="P25" s="5"/>
    </row>
    <row r="26" spans="2:16" ht="23.1" customHeight="1">
      <c r="B26" s="46"/>
      <c r="C26" s="3" t="s">
        <v>23</v>
      </c>
      <c r="D26" s="44" t="s">
        <v>69</v>
      </c>
      <c r="E26" s="44"/>
      <c r="F26" s="44"/>
      <c r="G26" s="44"/>
      <c r="H26" s="44"/>
      <c r="J26" s="46"/>
      <c r="K26" s="3" t="s">
        <v>45</v>
      </c>
      <c r="L26" s="44" t="s">
        <v>77</v>
      </c>
      <c r="M26" s="44"/>
      <c r="N26" s="44"/>
      <c r="O26" s="44"/>
      <c r="P26" s="44"/>
    </row>
    <row r="27" spans="2:16">
      <c r="C27" s="7"/>
    </row>
    <row r="28" spans="2:16" ht="37.5" customHeight="1">
      <c r="B28" s="45" t="s">
        <v>163</v>
      </c>
      <c r="C28" s="47" t="s">
        <v>70</v>
      </c>
      <c r="D28" s="47"/>
      <c r="E28" s="47"/>
      <c r="F28" s="47"/>
      <c r="G28" s="47"/>
      <c r="H28" s="47"/>
      <c r="J28" s="45" t="s">
        <v>164</v>
      </c>
      <c r="K28" s="47" t="s">
        <v>78</v>
      </c>
      <c r="L28" s="47"/>
      <c r="M28" s="47"/>
      <c r="N28" s="47"/>
      <c r="O28" s="47"/>
      <c r="P28" s="47"/>
    </row>
    <row r="29" spans="2:16">
      <c r="B29" s="46"/>
      <c r="C29" s="2"/>
      <c r="D29" s="2"/>
      <c r="E29" s="2"/>
      <c r="F29" s="2"/>
      <c r="G29" s="2"/>
      <c r="H29" s="2"/>
      <c r="J29" s="46"/>
      <c r="K29" s="1"/>
      <c r="L29" s="2"/>
      <c r="M29" s="2"/>
      <c r="N29" s="2"/>
      <c r="O29" s="2"/>
      <c r="P29" s="2"/>
    </row>
    <row r="30" spans="2:16" ht="60" customHeight="1">
      <c r="B30" s="46"/>
      <c r="C30" s="3" t="s">
        <v>19</v>
      </c>
      <c r="D30" s="44" t="str">
        <f ca="1">CONCATENATE("The fraction of the credit currently at risk is $",D41," thousand, and we estimate the risk of default to be at ",F41,"%.")</f>
        <v>The fraction of the credit currently at risk is $40 thousand, and we estimate the risk of default to be at 10%.</v>
      </c>
      <c r="E30" s="44"/>
      <c r="F30" s="44"/>
      <c r="G30" s="44"/>
      <c r="H30" s="44"/>
      <c r="J30" s="46"/>
      <c r="K30" s="3" t="s">
        <v>45</v>
      </c>
      <c r="L30" s="44" t="str">
        <f ca="1">CONCATENATE("Our manufacturing process runs during the target production time and at the target production speed ",L41,"% of the time. And ",N41,"% of the product units meets the quality standard.")</f>
        <v>Our manufacturing process runs during the target production time and at the target production speed 17% of the time. And 43% of the product units meets the quality standard.</v>
      </c>
      <c r="M30" s="44"/>
      <c r="N30" s="44"/>
      <c r="O30" s="44"/>
      <c r="P30" s="44"/>
    </row>
    <row r="31" spans="2:16" ht="15" customHeight="1">
      <c r="B31" s="46"/>
      <c r="C31" s="3"/>
      <c r="D31" s="5"/>
      <c r="E31" s="5"/>
      <c r="F31" s="5"/>
      <c r="G31" s="5"/>
      <c r="H31" s="5"/>
      <c r="J31" s="46"/>
      <c r="K31" s="3"/>
      <c r="L31" s="5"/>
      <c r="M31" s="5"/>
      <c r="N31" s="5"/>
      <c r="O31" s="5"/>
      <c r="P31" s="5"/>
    </row>
    <row r="32" spans="2:16" ht="15" customHeight="1">
      <c r="B32" s="46"/>
      <c r="C32" s="3" t="s">
        <v>20</v>
      </c>
      <c r="D32" s="44" t="s">
        <v>243</v>
      </c>
      <c r="E32" s="44"/>
      <c r="F32" s="44"/>
      <c r="G32" s="44"/>
      <c r="H32" s="44"/>
      <c r="J32" s="46"/>
      <c r="K32" s="3" t="s">
        <v>20</v>
      </c>
      <c r="L32" s="44" t="s">
        <v>244</v>
      </c>
      <c r="M32" s="44"/>
      <c r="N32" s="44"/>
      <c r="O32" s="44"/>
      <c r="P32" s="44"/>
    </row>
    <row r="33" spans="2:16" ht="15" customHeight="1">
      <c r="B33" s="46"/>
      <c r="C33" s="3"/>
      <c r="D33" s="5"/>
      <c r="E33" s="5"/>
      <c r="F33" s="5"/>
      <c r="G33" s="5"/>
      <c r="H33" s="5"/>
      <c r="J33" s="46"/>
      <c r="K33" s="3"/>
      <c r="L33" s="5"/>
      <c r="M33" s="5"/>
      <c r="N33" s="5"/>
      <c r="O33" s="5"/>
      <c r="P33" s="5"/>
    </row>
    <row r="34" spans="2:16" ht="22.5" customHeight="1">
      <c r="B34" s="46"/>
      <c r="C34" s="3" t="s">
        <v>19</v>
      </c>
      <c r="D34" s="44" t="s">
        <v>71</v>
      </c>
      <c r="E34" s="44"/>
      <c r="F34" s="44"/>
      <c r="G34" s="44"/>
      <c r="H34" s="44"/>
      <c r="J34" s="46"/>
      <c r="K34" s="3" t="s">
        <v>45</v>
      </c>
      <c r="L34" s="44" t="s">
        <v>79</v>
      </c>
      <c r="M34" s="44"/>
      <c r="N34" s="44"/>
      <c r="O34" s="44"/>
      <c r="P34" s="44"/>
    </row>
    <row r="35" spans="2:16" ht="37.5" customHeight="1"/>
    <row r="36" spans="2:16" ht="37.5" customHeight="1">
      <c r="B36" s="48" t="s">
        <v>144</v>
      </c>
      <c r="C36" s="48"/>
      <c r="D36" s="48"/>
      <c r="E36" s="48"/>
      <c r="F36" s="48"/>
      <c r="G36" s="48"/>
      <c r="H36" s="48"/>
      <c r="I36" s="48"/>
      <c r="J36" s="48"/>
      <c r="K36" s="48"/>
      <c r="L36" s="48"/>
      <c r="M36" s="48"/>
      <c r="N36" s="48"/>
      <c r="O36" s="48"/>
      <c r="P36" s="48"/>
    </row>
    <row r="38" spans="2:16" ht="18.75" customHeight="1">
      <c r="C38" s="14" t="s">
        <v>15</v>
      </c>
      <c r="D38" s="14">
        <f ca="1">RANDBETWEEN(10,99)</f>
        <v>13</v>
      </c>
      <c r="E38" s="14" t="s">
        <v>1</v>
      </c>
      <c r="F38" s="14">
        <f ca="1">IF(RAND()&gt;0.5,5,IF(RAND()&gt;0.5,25,50))</f>
        <v>50</v>
      </c>
      <c r="G38" s="15" t="s">
        <v>4</v>
      </c>
      <c r="H38" s="18">
        <f ca="1">'3. MULTIPLICATION'!D38*'3. MULTIPLICATION'!F38</f>
        <v>650</v>
      </c>
      <c r="I38" s="14"/>
      <c r="J38" s="14"/>
      <c r="K38" s="14" t="s">
        <v>31</v>
      </c>
      <c r="L38" s="14">
        <f ca="1">RANDBETWEEN(10,99)</f>
        <v>20</v>
      </c>
      <c r="M38" s="14" t="s">
        <v>1</v>
      </c>
      <c r="N38" s="14">
        <f ca="1">IF(RAND()&gt;0.5,9,9*RANDBETWEEN(2,11))</f>
        <v>9</v>
      </c>
      <c r="O38" s="15" t="s">
        <v>4</v>
      </c>
      <c r="P38" s="18">
        <f ca="1">'3. MULTIPLICATION'!L38*'3. MULTIPLICATION'!N38</f>
        <v>180</v>
      </c>
    </row>
    <row r="39" spans="2:16" ht="18.75" customHeight="1">
      <c r="C39" s="14" t="s">
        <v>16</v>
      </c>
      <c r="D39" s="14">
        <f ca="1">RANDBETWEEN(10,99)</f>
        <v>24</v>
      </c>
      <c r="E39" s="14" t="s">
        <v>1</v>
      </c>
      <c r="F39" s="14">
        <f ca="1">IF(RAND()&gt;0.5,11,11*RANDBETWEEN(2,9))</f>
        <v>88</v>
      </c>
      <c r="G39" s="15" t="s">
        <v>4</v>
      </c>
      <c r="H39" s="18">
        <f ca="1">'3. MULTIPLICATION'!D39*'3. MULTIPLICATION'!F39</f>
        <v>2112</v>
      </c>
      <c r="I39" s="14"/>
      <c r="J39" s="14"/>
      <c r="K39" s="14" t="s">
        <v>32</v>
      </c>
      <c r="L39" s="14" t="str">
        <f ca="1">CONCATENATE(MID('3. MULTIPLICATION'!N39,1,1),RANDBETWEEN(0,9))</f>
        <v>92</v>
      </c>
      <c r="M39" s="14" t="s">
        <v>1</v>
      </c>
      <c r="N39" s="14">
        <f ca="1">RANDBETWEEN(10,99)</f>
        <v>94</v>
      </c>
      <c r="O39" s="15" t="s">
        <v>4</v>
      </c>
      <c r="P39" s="18">
        <f ca="1">'3. MULTIPLICATION'!L39*'3. MULTIPLICATION'!N39</f>
        <v>8648</v>
      </c>
    </row>
    <row r="40" spans="2:16" ht="18.75" customHeight="1">
      <c r="C40" s="14" t="s">
        <v>17</v>
      </c>
      <c r="D40" s="14">
        <f ca="1">RANDBETWEEN(10,99)</f>
        <v>17</v>
      </c>
      <c r="E40" s="14" t="s">
        <v>1</v>
      </c>
      <c r="F40" s="14" t="str">
        <f ca="1">CONCATENATE(RANDBETWEEN(1,9),RANDBETWEEN(1,2))</f>
        <v>32</v>
      </c>
      <c r="G40" s="15" t="s">
        <v>4</v>
      </c>
      <c r="H40" s="18">
        <f ca="1">'3. MULTIPLICATION'!D40*'3. MULTIPLICATION'!F40</f>
        <v>544</v>
      </c>
      <c r="I40" s="14"/>
      <c r="J40" s="14"/>
      <c r="K40" s="14" t="s">
        <v>33</v>
      </c>
      <c r="L40" s="14">
        <f ca="1">RANDBETWEEN(10,99)</f>
        <v>12</v>
      </c>
      <c r="M40" s="14" t="s">
        <v>1</v>
      </c>
      <c r="N40" s="14" t="str">
        <f ca="1">CONCATENATE(RANDBETWEEN(1,9),RANDBETWEEN(8,9))</f>
        <v>29</v>
      </c>
      <c r="O40" s="15" t="s">
        <v>4</v>
      </c>
      <c r="P40" s="18">
        <f ca="1">'3. MULTIPLICATION'!L40*'3. MULTIPLICATION'!N40</f>
        <v>348</v>
      </c>
    </row>
    <row r="41" spans="2:16" ht="18.75" customHeight="1">
      <c r="C41" s="14" t="s">
        <v>18</v>
      </c>
      <c r="D41" s="14">
        <f ca="1">IF(RAND()&lt;0.225,10*RANDBETWEEN(1,9),IF(RAND()&lt;0.258,9*RANDBETWEEN(2,9),IF(RAND()&lt;0.304,8*RANDBETWEEN(2,8),IF(RAND()&lt;0.375,7*RANDBETWEEN(2,7),IF(RAND()&lt;0.5,6*RANDBETWEEN(2,6),IF(RAND()&lt;0.6,5*RANDBETWEEN(3,5),4*RANDBETWEEN(3,4)))))))</f>
        <v>40</v>
      </c>
      <c r="E41" s="14" t="s">
        <v>1</v>
      </c>
      <c r="F41" s="14">
        <f ca="1">IF(RAND()&lt;0.225,10*RANDBETWEEN(1,9),IF(RAND()&lt;0.258,9*RANDBETWEEN(2,9),IF(RAND()&lt;0.304,8*RANDBETWEEN(2,8),IF(RAND()&lt;0.375,7*RANDBETWEEN(2,7),IF(RAND()&lt;0.5,6*RANDBETWEEN(2,6),IF(RAND()&lt;0.6,5*RANDBETWEEN(3,5),4*RANDBETWEEN(3,4)))))))</f>
        <v>10</v>
      </c>
      <c r="G41" s="15" t="s">
        <v>4</v>
      </c>
      <c r="H41" s="18">
        <f ca="1">'3. MULTIPLICATION'!D41*'3. MULTIPLICATION'!F41</f>
        <v>400</v>
      </c>
      <c r="I41" s="14"/>
      <c r="J41" s="14"/>
      <c r="K41" s="14" t="s">
        <v>34</v>
      </c>
      <c r="L41" s="14">
        <f ca="1">IF(RAND()&lt;0.5,IF(RAND()&lt;0.5,IF(RAND()&lt;0.2,13,IF(RAND()&lt;0.25,17,IF(RAND()&lt;0.33,19,IF(RAND()&lt;0.5,23,29)))),IF(RAND()&lt;0.2,31,IF(RAND()&lt;0.25,37,IF(RAND()&lt;0.33,41,IF(RAND()&lt;0.5,43,47))))),IF(RAND()&lt;0.5,IF(RAND()&lt;0.2,53,IF(RAND()&lt;0.25,59,IF(RAND()&lt;0.33,61,IF(RAND()&lt;0.5,67,71)))),IF(RAND()&lt;0.2,73,IF(RAND()&lt;0.25,79,IF(RAND()&lt;0.33,83,IF(RAND()&lt;0.33,89,IF(RAND()&lt;0.5,97,11)))))))</f>
        <v>17</v>
      </c>
      <c r="M41" s="14" t="s">
        <v>1</v>
      </c>
      <c r="N41" s="14">
        <f ca="1">IF(RAND()&lt;0.5,IF(RAND()&lt;0.5,IF(RAND()&lt;0.2,13,IF(RAND()&lt;0.25,17,IF(RAND()&lt;0.33,19,IF(RAND()&lt;0.5,23,29)))),IF(RAND()&lt;0.2,31,IF(RAND()&lt;0.25,37,IF(RAND()&lt;0.33,41,IF(RAND()&lt;0.5,43,47))))),IF(RAND()&lt;0.5,IF(RAND()&lt;0.2,53,IF(RAND()&lt;0.25,59,IF(RAND()&lt;0.33,61,IF(RAND()&lt;0.5,67,71)))),IF(RAND()&lt;0.2,73,IF(RAND()&lt;0.25,79,IF(RAND()&lt;0.33,83,IF(RAND()&lt;0.33,89,IF(RAND()&lt;0.5,97,11)))))))</f>
        <v>43</v>
      </c>
      <c r="O41" s="15" t="s">
        <v>4</v>
      </c>
      <c r="P41" s="18">
        <f ca="1">'3. MULTIPLICATION'!L41*'3. MULTIPLICATION'!N41</f>
        <v>731</v>
      </c>
    </row>
    <row r="42" spans="2:16" ht="22.5" customHeight="1"/>
    <row r="43" spans="2:16">
      <c r="K43" s="7"/>
      <c r="M43" s="24" t="s">
        <v>11</v>
      </c>
    </row>
  </sheetData>
  <sheetProtection password="EF4F" sheet="1" objects="1" scenarios="1" selectLockedCells="1"/>
  <mergeCells count="44">
    <mergeCell ref="L34:P34"/>
    <mergeCell ref="L26:P26"/>
    <mergeCell ref="B28:B34"/>
    <mergeCell ref="C28:H28"/>
    <mergeCell ref="J28:J34"/>
    <mergeCell ref="K28:P28"/>
    <mergeCell ref="D30:H30"/>
    <mergeCell ref="L30:P30"/>
    <mergeCell ref="D32:H32"/>
    <mergeCell ref="L32:P32"/>
    <mergeCell ref="D34:H34"/>
    <mergeCell ref="B20:B26"/>
    <mergeCell ref="C20:H20"/>
    <mergeCell ref="J20:J26"/>
    <mergeCell ref="K20:P20"/>
    <mergeCell ref="D22:H22"/>
    <mergeCell ref="L24:P24"/>
    <mergeCell ref="D26:H26"/>
    <mergeCell ref="B12:B18"/>
    <mergeCell ref="C12:H12"/>
    <mergeCell ref="J12:J18"/>
    <mergeCell ref="K12:P12"/>
    <mergeCell ref="D14:H14"/>
    <mergeCell ref="L14:P14"/>
    <mergeCell ref="D16:H16"/>
    <mergeCell ref="L16:P16"/>
    <mergeCell ref="D18:H18"/>
    <mergeCell ref="L18:P18"/>
    <mergeCell ref="B36:P36"/>
    <mergeCell ref="B1:P1"/>
    <mergeCell ref="K2:P2"/>
    <mergeCell ref="C2:H2"/>
    <mergeCell ref="B4:B10"/>
    <mergeCell ref="C4:H4"/>
    <mergeCell ref="J4:J10"/>
    <mergeCell ref="K4:P4"/>
    <mergeCell ref="D6:H6"/>
    <mergeCell ref="L6:P6"/>
    <mergeCell ref="D8:H8"/>
    <mergeCell ref="L8:P8"/>
    <mergeCell ref="D10:H10"/>
    <mergeCell ref="L10:P10"/>
    <mergeCell ref="L22:P22"/>
    <mergeCell ref="D24:H24"/>
  </mergeCells>
  <hyperlinks>
    <hyperlink ref="B2" location="COVER!A1" display="←"/>
  </hyperlinks>
  <pageMargins left="0.7" right="0.7" top="0.75" bottom="0.75" header="0.3" footer="0.3"/>
  <pageSetup paperSize="9" scale="48" orientation="portrait" horizontalDpi="4294967293" verticalDpi="0" r:id="rId1"/>
  <headerFooter>
    <oddHeader>&amp;C&amp;"Arial,Regular"&amp;K00-024Business Mental Math Randomizer</oddHeader>
    <oddFooter>&amp;C&amp;"Arial,Regular"&amp;K00-024Copyright © 2020 by Valentin Nugmanov</oddFooter>
  </headerFooter>
  <ignoredErrors>
    <ignoredError sqref="L39" formula="1"/>
  </ignoredErrors>
</worksheet>
</file>

<file path=xl/worksheets/sheet5.xml><?xml version="1.0" encoding="utf-8"?>
<worksheet xmlns="http://schemas.openxmlformats.org/spreadsheetml/2006/main" xmlns:r="http://schemas.openxmlformats.org/officeDocument/2006/relationships">
  <sheetPr>
    <tabColor rgb="FF79BBDE"/>
  </sheetPr>
  <dimension ref="B1:P43"/>
  <sheetViews>
    <sheetView showGridLines="0" showRowColHeaders="0" zoomScaleNormal="100" workbookViewId="0">
      <selection activeCell="B2" sqref="B2"/>
    </sheetView>
  </sheetViews>
  <sheetFormatPr defaultColWidth="10.875" defaultRowHeight="15"/>
  <cols>
    <col min="1" max="2" width="6.25" style="7" customWidth="1"/>
    <col min="3" max="3" width="16.25" style="9" customWidth="1"/>
    <col min="4" max="8" width="10" style="7" customWidth="1"/>
    <col min="9" max="9" width="7.5" style="7" customWidth="1"/>
    <col min="10" max="10" width="6.25" style="7" customWidth="1"/>
    <col min="11" max="11" width="16.25" style="9" customWidth="1"/>
    <col min="12" max="16" width="10" style="7" customWidth="1"/>
    <col min="17" max="17" width="6.25" style="7" customWidth="1"/>
    <col min="18" max="16384" width="10.875" style="7"/>
  </cols>
  <sheetData>
    <row r="1" spans="2:16" ht="37.5" customHeight="1">
      <c r="B1" s="50" t="s">
        <v>10</v>
      </c>
      <c r="C1" s="50"/>
      <c r="D1" s="50"/>
      <c r="E1" s="50"/>
      <c r="F1" s="50"/>
      <c r="G1" s="50"/>
      <c r="H1" s="50"/>
      <c r="I1" s="50"/>
      <c r="J1" s="50"/>
      <c r="K1" s="50"/>
      <c r="L1" s="50"/>
      <c r="M1" s="50"/>
      <c r="N1" s="50"/>
      <c r="O1" s="50"/>
      <c r="P1" s="50"/>
    </row>
    <row r="2" spans="2:16" ht="22.5" customHeight="1">
      <c r="B2" s="6" t="s">
        <v>140</v>
      </c>
      <c r="C2" s="51" t="s">
        <v>205</v>
      </c>
      <c r="D2" s="51"/>
      <c r="E2" s="51"/>
      <c r="F2" s="51"/>
      <c r="G2" s="51"/>
      <c r="H2" s="51"/>
      <c r="J2" s="8"/>
      <c r="K2" s="52" t="s">
        <v>143</v>
      </c>
      <c r="L2" s="52"/>
      <c r="M2" s="52"/>
      <c r="N2" s="52"/>
      <c r="O2" s="52"/>
      <c r="P2" s="52"/>
    </row>
    <row r="4" spans="2:16" ht="37.5" customHeight="1">
      <c r="B4" s="45" t="s">
        <v>172</v>
      </c>
      <c r="C4" s="47" t="s">
        <v>168</v>
      </c>
      <c r="D4" s="47"/>
      <c r="E4" s="47"/>
      <c r="F4" s="47"/>
      <c r="G4" s="47"/>
      <c r="H4" s="47"/>
      <c r="J4" s="45" t="s">
        <v>175</v>
      </c>
      <c r="K4" s="47" t="s">
        <v>285</v>
      </c>
      <c r="L4" s="47"/>
      <c r="M4" s="47"/>
      <c r="N4" s="47"/>
      <c r="O4" s="47"/>
      <c r="P4" s="47"/>
    </row>
    <row r="5" spans="2:16">
      <c r="B5" s="46"/>
      <c r="C5" s="1"/>
      <c r="D5" s="2"/>
      <c r="E5" s="2"/>
      <c r="F5" s="2"/>
      <c r="G5" s="2"/>
      <c r="H5" s="2"/>
      <c r="J5" s="46"/>
      <c r="K5" s="1"/>
      <c r="L5" s="2"/>
      <c r="M5" s="2"/>
      <c r="N5" s="2"/>
      <c r="O5" s="2"/>
      <c r="P5" s="2"/>
    </row>
    <row r="6" spans="2:16" ht="45" customHeight="1">
      <c r="B6" s="46"/>
      <c r="C6" s="3" t="s">
        <v>80</v>
      </c>
      <c r="D6" s="44" t="str">
        <f ca="1">CONCATENATE("I’ve just learned that we’ve made $",D38," million in revenues for a company-wide total of ",F38," thousand labor hours.")</f>
        <v>I’ve just learned that we’ve made $960 million in revenues for a company-wide total of 5 thousand labor hours.</v>
      </c>
      <c r="E6" s="44"/>
      <c r="F6" s="44"/>
      <c r="G6" s="44"/>
      <c r="H6" s="44"/>
      <c r="J6" s="46"/>
      <c r="K6" s="3" t="s">
        <v>88</v>
      </c>
      <c r="L6" s="44" t="str">
        <f ca="1">CONCATENATE("For annual cost savings of $",L38," million, your company has spent just $",N38," million.")</f>
        <v>For annual cost savings of $966 million, your company has spent just $25 million.</v>
      </c>
      <c r="M6" s="44"/>
      <c r="N6" s="44"/>
      <c r="O6" s="44"/>
      <c r="P6" s="44"/>
    </row>
    <row r="7" spans="2:16" ht="15" customHeight="1">
      <c r="B7" s="46"/>
      <c r="C7" s="4"/>
      <c r="D7" s="5"/>
      <c r="E7" s="5"/>
      <c r="F7" s="5"/>
      <c r="G7" s="5"/>
      <c r="H7" s="5"/>
      <c r="J7" s="46"/>
      <c r="K7" s="3"/>
      <c r="L7" s="5"/>
      <c r="M7" s="5"/>
      <c r="N7" s="5"/>
      <c r="O7" s="5"/>
      <c r="P7" s="5"/>
    </row>
    <row r="8" spans="2:16" ht="30" customHeight="1">
      <c r="B8" s="46"/>
      <c r="C8" s="3" t="s">
        <v>20</v>
      </c>
      <c r="D8" s="44" t="s">
        <v>283</v>
      </c>
      <c r="E8" s="44"/>
      <c r="F8" s="44"/>
      <c r="G8" s="44"/>
      <c r="H8" s="44"/>
      <c r="J8" s="46"/>
      <c r="K8" s="3" t="s">
        <v>20</v>
      </c>
      <c r="L8" s="44" t="s">
        <v>250</v>
      </c>
      <c r="M8" s="44"/>
      <c r="N8" s="44"/>
      <c r="O8" s="44"/>
      <c r="P8" s="44"/>
    </row>
    <row r="9" spans="2:16" ht="15" customHeight="1">
      <c r="B9" s="46"/>
      <c r="C9" s="4"/>
      <c r="D9" s="5"/>
      <c r="E9" s="5"/>
      <c r="F9" s="5"/>
      <c r="G9" s="5"/>
      <c r="H9" s="5"/>
      <c r="J9" s="46"/>
      <c r="K9" s="3"/>
      <c r="L9" s="5"/>
      <c r="M9" s="5"/>
      <c r="N9" s="5"/>
      <c r="O9" s="5"/>
      <c r="P9" s="5"/>
    </row>
    <row r="10" spans="2:16" ht="37.5" customHeight="1">
      <c r="B10" s="46"/>
      <c r="C10" s="3" t="s">
        <v>80</v>
      </c>
      <c r="D10" s="44" t="s">
        <v>81</v>
      </c>
      <c r="E10" s="44"/>
      <c r="F10" s="44"/>
      <c r="G10" s="44"/>
      <c r="H10" s="44"/>
      <c r="J10" s="46"/>
      <c r="K10" s="3" t="s">
        <v>88</v>
      </c>
      <c r="L10" s="44" t="s">
        <v>89</v>
      </c>
      <c r="M10" s="44"/>
      <c r="N10" s="44"/>
      <c r="O10" s="44"/>
      <c r="P10" s="44"/>
    </row>
    <row r="12" spans="2:16" ht="37.5" customHeight="1">
      <c r="B12" s="45" t="s">
        <v>173</v>
      </c>
      <c r="C12" s="47" t="s">
        <v>284</v>
      </c>
      <c r="D12" s="47"/>
      <c r="E12" s="47"/>
      <c r="F12" s="47"/>
      <c r="G12" s="47"/>
      <c r="H12" s="47"/>
      <c r="J12" s="45" t="s">
        <v>174</v>
      </c>
      <c r="K12" s="47" t="s">
        <v>90</v>
      </c>
      <c r="L12" s="47"/>
      <c r="M12" s="47"/>
      <c r="N12" s="47"/>
      <c r="O12" s="47"/>
      <c r="P12" s="47"/>
    </row>
    <row r="13" spans="2:16">
      <c r="B13" s="46"/>
      <c r="C13" s="1"/>
      <c r="D13" s="2"/>
      <c r="E13" s="2"/>
      <c r="F13" s="2"/>
      <c r="G13" s="2"/>
      <c r="H13" s="2"/>
      <c r="J13" s="46"/>
      <c r="K13" s="1"/>
      <c r="L13" s="2"/>
      <c r="M13" s="2"/>
      <c r="N13" s="2"/>
      <c r="O13" s="2"/>
      <c r="P13" s="2"/>
    </row>
    <row r="14" spans="2:16" ht="30" customHeight="1">
      <c r="B14" s="46"/>
      <c r="C14" s="3" t="s">
        <v>82</v>
      </c>
      <c r="D14" s="44" t="str">
        <f ca="1">CONCATENATE("So, you expect the fixed costs to amount to $",D39," thousand at a unit contribution of $",F39,"?")</f>
        <v>So, you expect the fixed costs to amount to $88 thousand at a unit contribution of $8?</v>
      </c>
      <c r="E14" s="44"/>
      <c r="F14" s="44"/>
      <c r="G14" s="44"/>
      <c r="H14" s="44"/>
      <c r="J14" s="46"/>
      <c r="K14" s="3" t="s">
        <v>91</v>
      </c>
      <c r="L14" s="44" t="str">
        <f ca="1">CONCATENATE("The setup of a new factory will cost us $",L39," million for an estimated monthly profit of $",N39," million.")</f>
        <v>The setup of a new factory will cost us $45 million for an estimated monthly profit of $7 million.</v>
      </c>
      <c r="M14" s="44"/>
      <c r="N14" s="44"/>
      <c r="O14" s="44"/>
      <c r="P14" s="44"/>
    </row>
    <row r="15" spans="2:16" ht="15" customHeight="1">
      <c r="B15" s="46"/>
      <c r="C15" s="3"/>
      <c r="D15" s="5"/>
      <c r="E15" s="5"/>
      <c r="F15" s="5"/>
      <c r="G15" s="5"/>
      <c r="H15" s="5"/>
      <c r="J15" s="46"/>
      <c r="K15" s="3"/>
      <c r="L15" s="5"/>
      <c r="M15" s="5"/>
      <c r="N15" s="5"/>
      <c r="O15" s="5"/>
      <c r="P15" s="5"/>
    </row>
    <row r="16" spans="2:16" ht="30" customHeight="1">
      <c r="B16" s="46"/>
      <c r="C16" s="3" t="s">
        <v>20</v>
      </c>
      <c r="D16" s="44" t="s">
        <v>247</v>
      </c>
      <c r="E16" s="44"/>
      <c r="F16" s="44"/>
      <c r="G16" s="44"/>
      <c r="H16" s="44"/>
      <c r="J16" s="46"/>
      <c r="K16" s="3" t="s">
        <v>20</v>
      </c>
      <c r="L16" s="44" t="s">
        <v>251</v>
      </c>
      <c r="M16" s="44"/>
      <c r="N16" s="44"/>
      <c r="O16" s="44"/>
      <c r="P16" s="44"/>
    </row>
    <row r="17" spans="2:16" ht="15" customHeight="1">
      <c r="B17" s="46"/>
      <c r="C17" s="3"/>
      <c r="D17" s="5"/>
      <c r="E17" s="5"/>
      <c r="F17" s="5"/>
      <c r="G17" s="5"/>
      <c r="H17" s="5"/>
      <c r="J17" s="46"/>
      <c r="K17" s="3"/>
      <c r="L17" s="5"/>
      <c r="M17" s="5"/>
      <c r="N17" s="5"/>
      <c r="O17" s="5"/>
      <c r="P17" s="5"/>
    </row>
    <row r="18" spans="2:16" ht="22.5" customHeight="1">
      <c r="B18" s="46"/>
      <c r="C18" s="3" t="s">
        <v>82</v>
      </c>
      <c r="D18" s="44" t="s">
        <v>83</v>
      </c>
      <c r="E18" s="44"/>
      <c r="F18" s="44"/>
      <c r="G18" s="44"/>
      <c r="H18" s="44"/>
      <c r="J18" s="46"/>
      <c r="K18" s="3" t="s">
        <v>91</v>
      </c>
      <c r="L18" s="44" t="s">
        <v>92</v>
      </c>
      <c r="M18" s="44"/>
      <c r="N18" s="44"/>
      <c r="O18" s="44"/>
      <c r="P18" s="44"/>
    </row>
    <row r="20" spans="2:16" ht="37.5" customHeight="1">
      <c r="B20" s="45" t="s">
        <v>286</v>
      </c>
      <c r="C20" s="47" t="s">
        <v>210</v>
      </c>
      <c r="D20" s="47"/>
      <c r="E20" s="47"/>
      <c r="F20" s="47"/>
      <c r="G20" s="47"/>
      <c r="H20" s="47"/>
      <c r="J20" s="45" t="s">
        <v>289</v>
      </c>
      <c r="K20" s="47" t="s">
        <v>85</v>
      </c>
      <c r="L20" s="47"/>
      <c r="M20" s="47"/>
      <c r="N20" s="47"/>
      <c r="O20" s="47"/>
      <c r="P20" s="47"/>
    </row>
    <row r="21" spans="2:16">
      <c r="B21" s="46"/>
      <c r="C21" s="2"/>
      <c r="D21" s="2"/>
      <c r="E21" s="2"/>
      <c r="F21" s="2"/>
      <c r="G21" s="2"/>
      <c r="H21" s="2"/>
      <c r="J21" s="46"/>
      <c r="K21" s="1"/>
      <c r="L21" s="2"/>
      <c r="M21" s="2"/>
      <c r="N21" s="2"/>
      <c r="O21" s="2"/>
      <c r="P21" s="2"/>
    </row>
    <row r="22" spans="2:16" ht="45" customHeight="1">
      <c r="B22" s="46"/>
      <c r="C22" s="3" t="s">
        <v>19</v>
      </c>
      <c r="D22" s="44" t="str">
        <f ca="1">CONCATENATE("This startup has made $",D40," thousand in profit for only $",F40," thousand in equity.")</f>
        <v>This startup has made $378 thousand in profit for only $21 thousand in equity.</v>
      </c>
      <c r="E22" s="44"/>
      <c r="F22" s="44"/>
      <c r="G22" s="44"/>
      <c r="H22" s="44"/>
      <c r="J22" s="46"/>
      <c r="K22" s="3" t="s">
        <v>86</v>
      </c>
      <c r="L22" s="44" t="str">
        <f ca="1">CONCATENATE("According to the balance sheet, this company’s total liabilities amount to $",L40," million for an equity of $",N40," million.")</f>
        <v>According to the balance sheet, this company’s total liabilities amount to $357 million for an equity of $40 million.</v>
      </c>
      <c r="M22" s="44"/>
      <c r="N22" s="44"/>
      <c r="O22" s="44"/>
      <c r="P22" s="44"/>
    </row>
    <row r="23" spans="2:16" ht="15" customHeight="1">
      <c r="B23" s="46"/>
      <c r="C23" s="3"/>
      <c r="D23" s="5"/>
      <c r="E23" s="5"/>
      <c r="F23" s="5"/>
      <c r="G23" s="5"/>
      <c r="H23" s="5"/>
      <c r="J23" s="46"/>
      <c r="K23" s="3"/>
      <c r="L23" s="5"/>
      <c r="M23" s="5"/>
      <c r="N23" s="5"/>
      <c r="O23" s="5"/>
      <c r="P23" s="5"/>
    </row>
    <row r="24" spans="2:16" ht="15" customHeight="1">
      <c r="B24" s="46"/>
      <c r="C24" s="3" t="s">
        <v>20</v>
      </c>
      <c r="D24" s="44" t="s">
        <v>248</v>
      </c>
      <c r="E24" s="44"/>
      <c r="F24" s="44"/>
      <c r="G24" s="44"/>
      <c r="H24" s="44"/>
      <c r="J24" s="46"/>
      <c r="K24" s="3" t="s">
        <v>20</v>
      </c>
      <c r="L24" s="44" t="s">
        <v>252</v>
      </c>
      <c r="M24" s="44"/>
      <c r="N24" s="44"/>
      <c r="O24" s="44"/>
      <c r="P24" s="44"/>
    </row>
    <row r="25" spans="2:16" ht="15" customHeight="1">
      <c r="B25" s="46"/>
      <c r="C25" s="3"/>
      <c r="D25" s="5"/>
      <c r="E25" s="5"/>
      <c r="F25" s="5"/>
      <c r="G25" s="5"/>
      <c r="H25" s="5"/>
      <c r="J25" s="46"/>
      <c r="K25" s="3"/>
      <c r="L25" s="5"/>
      <c r="M25" s="5"/>
      <c r="N25" s="5"/>
      <c r="O25" s="5"/>
      <c r="P25" s="5"/>
    </row>
    <row r="26" spans="2:16" ht="23.1" customHeight="1">
      <c r="B26" s="46"/>
      <c r="C26" s="3" t="s">
        <v>19</v>
      </c>
      <c r="D26" s="44" t="s">
        <v>84</v>
      </c>
      <c r="E26" s="44"/>
      <c r="F26" s="44"/>
      <c r="G26" s="44"/>
      <c r="H26" s="44"/>
      <c r="J26" s="46"/>
      <c r="K26" s="3" t="s">
        <v>86</v>
      </c>
      <c r="L26" s="44" t="s">
        <v>87</v>
      </c>
      <c r="M26" s="44"/>
      <c r="N26" s="44"/>
      <c r="O26" s="44"/>
      <c r="P26" s="44"/>
    </row>
    <row r="27" spans="2:16">
      <c r="C27" s="7"/>
    </row>
    <row r="28" spans="2:16" ht="37.5" customHeight="1">
      <c r="B28" s="45" t="s">
        <v>287</v>
      </c>
      <c r="C28" s="47" t="s">
        <v>169</v>
      </c>
      <c r="D28" s="47"/>
      <c r="E28" s="47"/>
      <c r="F28" s="47"/>
      <c r="G28" s="47"/>
      <c r="H28" s="47"/>
      <c r="J28" s="45" t="s">
        <v>288</v>
      </c>
      <c r="K28" s="47" t="s">
        <v>211</v>
      </c>
      <c r="L28" s="47"/>
      <c r="M28" s="47"/>
      <c r="N28" s="47"/>
      <c r="O28" s="47"/>
      <c r="P28" s="47"/>
    </row>
    <row r="29" spans="2:16">
      <c r="B29" s="46"/>
      <c r="C29" s="2"/>
      <c r="D29" s="2"/>
      <c r="E29" s="2"/>
      <c r="F29" s="2"/>
      <c r="G29" s="2"/>
      <c r="H29" s="2"/>
      <c r="J29" s="46"/>
      <c r="K29" s="1"/>
      <c r="L29" s="2"/>
      <c r="M29" s="2"/>
      <c r="N29" s="2"/>
      <c r="O29" s="2"/>
      <c r="P29" s="2"/>
    </row>
    <row r="30" spans="2:16" ht="45" customHeight="1">
      <c r="B30" s="46"/>
      <c r="C30" s="3" t="s">
        <v>170</v>
      </c>
      <c r="D30" s="44" t="str">
        <f ca="1">CONCATENATE("Well, I know we’ve made $",D41," thousand in sales revenue while the inventory cost has been down to just $",F41," thousand.")</f>
        <v>Well, I know we’ve made $46 thousand in sales revenue while the inventory cost has been down to just $23 thousand.</v>
      </c>
      <c r="E30" s="44"/>
      <c r="F30" s="44"/>
      <c r="G30" s="44"/>
      <c r="H30" s="44"/>
      <c r="J30" s="46"/>
      <c r="K30" s="3" t="s">
        <v>108</v>
      </c>
      <c r="L30" s="44" t="str">
        <f ca="1">CONCATENATE("As per our latest financial statement, we’ve made $",L41," thousand in sales revenue for a working capital amounting to $",N41," thousand.")</f>
        <v>As per our latest financial statement, we’ve made $281 thousand in sales revenue for a working capital amounting to $47 thousand.</v>
      </c>
      <c r="M30" s="44"/>
      <c r="N30" s="44"/>
      <c r="O30" s="44"/>
      <c r="P30" s="44"/>
    </row>
    <row r="31" spans="2:16" ht="15" customHeight="1">
      <c r="B31" s="46"/>
      <c r="C31" s="3"/>
      <c r="D31" s="5"/>
      <c r="E31" s="5"/>
      <c r="F31" s="5"/>
      <c r="G31" s="5"/>
      <c r="H31" s="5"/>
      <c r="J31" s="46"/>
      <c r="K31" s="3"/>
      <c r="L31" s="5"/>
      <c r="M31" s="5"/>
      <c r="N31" s="5"/>
      <c r="O31" s="5"/>
      <c r="P31" s="5"/>
    </row>
    <row r="32" spans="2:16" ht="30" customHeight="1">
      <c r="B32" s="46"/>
      <c r="C32" s="3" t="s">
        <v>20</v>
      </c>
      <c r="D32" s="44" t="s">
        <v>249</v>
      </c>
      <c r="E32" s="44"/>
      <c r="F32" s="44"/>
      <c r="G32" s="44"/>
      <c r="H32" s="44"/>
      <c r="J32" s="46"/>
      <c r="K32" s="3" t="s">
        <v>20</v>
      </c>
      <c r="L32" s="44" t="s">
        <v>253</v>
      </c>
      <c r="M32" s="44"/>
      <c r="N32" s="44"/>
      <c r="O32" s="44"/>
      <c r="P32" s="44"/>
    </row>
    <row r="33" spans="2:16" ht="15" customHeight="1">
      <c r="B33" s="46"/>
      <c r="C33" s="3"/>
      <c r="D33" s="5"/>
      <c r="E33" s="5"/>
      <c r="F33" s="5"/>
      <c r="G33" s="5"/>
      <c r="H33" s="5"/>
      <c r="J33" s="46"/>
      <c r="K33" s="3"/>
      <c r="L33" s="5"/>
      <c r="M33" s="5"/>
      <c r="N33" s="5"/>
      <c r="O33" s="5"/>
      <c r="P33" s="5"/>
    </row>
    <row r="34" spans="2:16" ht="37.5" customHeight="1">
      <c r="B34" s="46"/>
      <c r="C34" s="3" t="s">
        <v>170</v>
      </c>
      <c r="D34" s="44" t="s">
        <v>171</v>
      </c>
      <c r="E34" s="44"/>
      <c r="F34" s="44"/>
      <c r="G34" s="44"/>
      <c r="H34" s="44"/>
      <c r="J34" s="46"/>
      <c r="K34" s="3" t="s">
        <v>108</v>
      </c>
      <c r="L34" s="44" t="s">
        <v>93</v>
      </c>
      <c r="M34" s="44"/>
      <c r="N34" s="44"/>
      <c r="O34" s="44"/>
      <c r="P34" s="44"/>
    </row>
    <row r="35" spans="2:16" ht="37.5" customHeight="1"/>
    <row r="36" spans="2:16" ht="37.5" customHeight="1">
      <c r="B36" s="48" t="s">
        <v>144</v>
      </c>
      <c r="C36" s="48"/>
      <c r="D36" s="48"/>
      <c r="E36" s="48"/>
      <c r="F36" s="48"/>
      <c r="G36" s="48"/>
      <c r="H36" s="48"/>
      <c r="I36" s="48"/>
      <c r="J36" s="48"/>
      <c r="K36" s="48"/>
      <c r="L36" s="48"/>
      <c r="M36" s="48"/>
      <c r="N36" s="48"/>
      <c r="O36" s="48"/>
      <c r="P36" s="48"/>
    </row>
    <row r="38" spans="2:16" ht="18.75" customHeight="1">
      <c r="C38" s="14" t="s">
        <v>15</v>
      </c>
      <c r="D38" s="10">
        <f ca="1">IF('4. DIVISION'!F38=5,'4. DIVISION'!F38*RANDBETWEEN(2,200),'4. DIVISION'!F38*RANDBETWEEN(2,40))</f>
        <v>960</v>
      </c>
      <c r="E38" s="14" t="s">
        <v>2</v>
      </c>
      <c r="F38" s="10">
        <f ca="1">IF(RAND()&lt;0.5,5,25)</f>
        <v>5</v>
      </c>
      <c r="G38" s="15" t="s">
        <v>4</v>
      </c>
      <c r="H38" s="17">
        <f ca="1">'4. DIVISION'!D38/'4. DIVISION'!F38</f>
        <v>192</v>
      </c>
      <c r="I38" s="14"/>
      <c r="J38" s="14"/>
      <c r="K38" s="14" t="s">
        <v>31</v>
      </c>
      <c r="L38" s="10" t="str">
        <f ca="1">CONCATENATE(RANDBETWEEN(1,9),RANDBETWEEN(0,9),IF(RAND()&lt;0.5,RANDBETWEEN(1,4),RANDBETWEEN(6,9)))</f>
        <v>966</v>
      </c>
      <c r="M38" s="14" t="s">
        <v>2</v>
      </c>
      <c r="N38" s="10" t="str">
        <f ca="1">CONCATENATE(RANDBETWEEN(1,9),5)</f>
        <v>25</v>
      </c>
      <c r="O38" s="15" t="s">
        <v>4</v>
      </c>
      <c r="P38" s="17" t="str">
        <f ca="1">CONCATENATE(QUOTIENT('4. DIVISION'!L38,'4. DIVISION'!N38)," ",MOD('4. DIVISION'!L38,'4. DIVISION'!N38),"⁄",'4. DIVISION'!N38," (",ROUND(QUOTIENT('4. DIVISION'!L38,'4. DIVISION'!N38)+(MOD('4. DIVISION'!L38,'4. DIVISION'!N38)/'4. DIVISION'!N38),2),")")</f>
        <v>38 16⁄25 (38.64)</v>
      </c>
    </row>
    <row r="39" spans="2:16" ht="18.75" customHeight="1">
      <c r="C39" s="14" t="s">
        <v>16</v>
      </c>
      <c r="D39" s="10">
        <f ca="1">IF('4. DIVISION'!F39=2,RANDBETWEEN(2,100)*'4. DIVISION'!F39,IF('4. DIVISION'!F39=3,RANDBETWEEN(2,66)*'4. DIVISION'!F39,IF('4. DIVISION'!F39=4,RANDBETWEEN(2,50)*'4. DIVISION'!F39,IF('4. DIVISION'!F39=5,RANDBETWEEN(2,40)*'4. DIVISION'!F39,IF('4. DIVISION'!F39=6,RANDBETWEEN(2,33)*'4. DIVISION'!F39,IF('4. DIVISION'!F39=7,RANDBETWEEN(2,28)*'4. DIVISION'!F39,IF('4. DIVISION'!F39=8,RANDBETWEEN(2,25)*'4. DIVISION'!F39,RANDBETWEEN(2,22)*'4. DIVISION'!F39)))))))</f>
        <v>88</v>
      </c>
      <c r="E39" s="14" t="s">
        <v>2</v>
      </c>
      <c r="F39" s="10">
        <f ca="1">RANDBETWEEN(2,9)</f>
        <v>8</v>
      </c>
      <c r="G39" s="15" t="s">
        <v>4</v>
      </c>
      <c r="H39" s="17">
        <f ca="1">'4. DIVISION'!D39/'4. DIVISION'!F39</f>
        <v>11</v>
      </c>
      <c r="I39" s="14"/>
      <c r="J39" s="14"/>
      <c r="K39" s="14" t="s">
        <v>32</v>
      </c>
      <c r="L39" s="10">
        <f ca="1">IF('4. DIVISION'!N39=2,IF(RAND()&lt;0.5,'4. DIVISION'!N39*RANDBETWEEN(2,100)-1,'4. DIVISION'!N39*RANDBETWEEN(2,99)+1),IF('4. DIVISION'!N39=3,IF(RAND()&lt;0.5,'4. DIVISION'!N39*RANDBETWEEN(2,66)-RANDBETWEEN(1,2),'4. DIVISION'!N39*RANDBETWEEN(2,66)+RANDBETWEEN(1,2)),IF('4. DIVISION'!N39=4,IF(RAND()&lt;0.5,'4. DIVISION'!N39*RANDBETWEEN(2,50)-RANDBETWEEN(1,3),'4. DIVISION'!N39*RANDBETWEEN(2,49)+RANDBETWEEN(1,3)),IF('4. DIVISION'!N39=5,IF(RAND()&lt;0.5,'4. DIVISION'!N39*RANDBETWEEN(2,40)-RANDBETWEEN(1,4),'4. DIVISION'!N39*RANDBETWEEN(2,39)+RANDBETWEEN(1,4)),IF('4. DIVISION'!N39=6,IF(RAND()&lt;0.5,'4. DIVISION'!N39*RANDBETWEEN(2,33)-RANDBETWEEN(1,5),'4. DIVISION'!N39*RANDBETWEEN(2,32)+RANDBETWEEN(1,5)),IF('4. DIVISION'!N39=7,IF(RAND()&lt;0.5,'4. DIVISION'!N39*RANDBETWEEN(2,28)-RANDBETWEEN(1,6),'4. DIVISION'!N39*RANDBETWEEN(2,27)+RANDBETWEEN(1,6)),IF('4. DIVISION'!N39=8,IF(RAND()&lt;0.5,'4. DIVISION'!N39*RANDBETWEEN(2,25)-RANDBETWEEN(1,7),RANDBETWEEN(2,24)+RANDBETWEEN(1,7)),IF(RAND()&lt;0.5,'4. DIVISION'!N39*RANDBETWEEN(2,22)-RANDBETWEEN(1,8),'4. DIVISION'!N39*RANDBETWEEN(2,21)+RANDBETWEEN(1,8)))))))))</f>
        <v>45</v>
      </c>
      <c r="M39" s="14" t="s">
        <v>2</v>
      </c>
      <c r="N39" s="10">
        <f ca="1">RANDBETWEEN(2,9)</f>
        <v>7</v>
      </c>
      <c r="O39" s="15" t="s">
        <v>4</v>
      </c>
      <c r="P39" s="17" t="str">
        <f ca="1">CONCATENATE(QUOTIENT('4. DIVISION'!L39,'4. DIVISION'!N39)," ",MOD('4. DIVISION'!L39,'4. DIVISION'!N39),"⁄",'4. DIVISION'!N39," (",ROUND(QUOTIENT('4. DIVISION'!L39,'4. DIVISION'!N39)+(MOD('4. DIVISION'!L39,'4. DIVISION'!N39)/'4. DIVISION'!N39),2),")")</f>
        <v>6 3⁄7 (6.43)</v>
      </c>
    </row>
    <row r="40" spans="2:16" ht="18.75" customHeight="1">
      <c r="C40" s="14" t="s">
        <v>17</v>
      </c>
      <c r="D40" s="10">
        <f ca="1">RANDBETWEEN(2,20)*'4. DIVISION'!F40</f>
        <v>378</v>
      </c>
      <c r="E40" s="14" t="s">
        <v>2</v>
      </c>
      <c r="F40" s="10">
        <f ca="1">IF(RAND()&lt;0.225,10*RANDBETWEEN(1,9),IF(RAND()&lt;0.258,9*RANDBETWEEN(2,9),IF(RAND()&lt;0.304,8*RANDBETWEEN(2,8),IF(RAND()&lt;0.375,7*RANDBETWEEN(2,7),IF(RAND()&lt;0.5,6*RANDBETWEEN(2,6),IF(RAND()&lt;0.6,5*RANDBETWEEN(3,5),4*RANDBETWEEN(3,4)))))))</f>
        <v>21</v>
      </c>
      <c r="G40" s="15" t="s">
        <v>4</v>
      </c>
      <c r="H40" s="17">
        <f ca="1">'4. DIVISION'!D40/'4. DIVISION'!F40</f>
        <v>18</v>
      </c>
      <c r="I40" s="14"/>
      <c r="J40" s="14"/>
      <c r="K40" s="14" t="s">
        <v>33</v>
      </c>
      <c r="L40" s="10">
        <f ca="1">IF(MOD('4. DIVISION'!N40,9)=0,IF(RAND()&lt;0.5,'4. DIVISION'!N40*RANDBETWEEN(2,20)-RANDBETWEEN(1,8),'4. DIVISION'!N40*RANDBETWEEN(2,20)+RANDBETWEEN(1,8)),IF(MOD('4. DIVISION'!N40,8)=0,IF(RAND()&lt;0.5,'4. DIVISION'!N40*RANDBETWEEN(2,20)-RANDBETWEEN(1,7),'4. DIVISION'!N40*RANDBETWEEN(2,20)+RANDBETWEEN(1,7)),IF(MOD('4. DIVISION'!N40,7)=0,IF(RAND()&lt;0.5,'4. DIVISION'!N40*RANDBETWEEN(2,20)-RANDBETWEEN(1,6),'4. DIVISION'!N40*RANDBETWEEN(2,20)+RANDBETWEEN(1,6)),IF(MOD('4. DIVISION'!N40,6)=0,IF(RAND()&lt;0.5,'4. DIVISION'!N40*RANDBETWEEN(2,20)-RANDBETWEEN(1,5),'4. DIVISION'!N40*RANDBETWEEN(2,20)+RANDBETWEEN(1,5)),IF(MOD('4. DIVISION'!N40,5)=0,IF(RAND()&lt;0.5,'4. DIVISION'!N40*RANDBETWEEN(2,20)-RANDBETWEEN(1,4),'4. DIVISION'!N40*RANDBETWEEN(2,20)+RANDBETWEEN(1,4)),IF(MOD('4. DIVISION'!N40,4)=0,IF(RAND()&lt;0.5,'4. DIVISION'!N40*RANDBETWEEN(2,20)-RANDBETWEEN(1,3),'4. DIVISION'!N40*RANDBETWEEN(2,20)+RANDBETWEEN(1,3)),IF(MOD('4. DIVISION'!N40,3)=0,IF(RAND()&lt;0.5,'4. DIVISION'!N40*RANDBETWEEN(2,20)-RANDBETWEEN(1,2),'4. DIVISION'!N40*RANDBETWEEN(2,20)+RANDBETWEEN(1,2)),IF(RAND()&lt;0.5,'4. DIVISION'!N40*RANDBETWEEN(2,20)-1,'4. DIVISION'!N40*RANDBETWEEN(2,20)+1))))))))</f>
        <v>357</v>
      </c>
      <c r="M40" s="14" t="s">
        <v>2</v>
      </c>
      <c r="N40" s="10">
        <f ca="1">IF(RAND()&lt;0.225,10*RANDBETWEEN(1,9),IF(RAND()&lt;0.258,9*RANDBETWEEN(2,9),IF(RAND()&lt;0.304,8*RANDBETWEEN(2,8),IF(RAND()&lt;0.375,7*RANDBETWEEN(2,7),IF(RAND()&lt;0.5,6*RANDBETWEEN(2,6),IF(RAND()&lt;0.6,5*RANDBETWEEN(3,5),4*RANDBETWEEN(3,4)))))))</f>
        <v>40</v>
      </c>
      <c r="O40" s="15" t="s">
        <v>4</v>
      </c>
      <c r="P40" s="17" t="str">
        <f ca="1">CONCATENATE(QUOTIENT('4. DIVISION'!L40,'4. DIVISION'!N40)," ",MOD('4. DIVISION'!L40,'4. DIVISION'!N40),"⁄",'4. DIVISION'!N40," (",ROUND(QUOTIENT('4. DIVISION'!L40,'4. DIVISION'!N40)+(MOD('4. DIVISION'!L40,'4. DIVISION'!N40)/'4. DIVISION'!N40),2),")")</f>
        <v>8 37⁄40 (8.93)</v>
      </c>
    </row>
    <row r="41" spans="2:16" ht="18.75" customHeight="1">
      <c r="C41" s="14" t="s">
        <v>18</v>
      </c>
      <c r="D41" s="10">
        <f ca="1">RANDBETWEEN(2,20)*'4. DIVISION'!F41</f>
        <v>46</v>
      </c>
      <c r="E41" s="14" t="s">
        <v>2</v>
      </c>
      <c r="F41" s="10">
        <f ca="1">IF(RAND()&lt;0.5,IF(RAND()&lt;0.5,IF(RAND()&lt;0.2,13,IF(RAND()&lt;0.25,17,IF(RAND()&lt;0.33,19,IF(RAND()&lt;0.5,23,29)))),IF(RAND()&lt;0.2,31,IF(RAND()&lt;0.25,37,IF(RAND()&lt;0.33,41,IF(RAND()&lt;0.5,43,47))))),IF(RAND()&lt;0.5,IF(RAND()&lt;0.2,53,IF(RAND()&lt;0.25,59,IF(RAND()&lt;0.33,61,IF(RAND()&lt;0.5,67,71)))),IF(RAND()&lt;0.2,73,IF(RAND()&lt;0.25,79,IF(RAND()&lt;0.33,83,IF(RAND()&lt;0.33,89,IF(RAND()&lt;0.5,97,11)))))))</f>
        <v>23</v>
      </c>
      <c r="G41" s="15" t="s">
        <v>4</v>
      </c>
      <c r="H41" s="17">
        <f ca="1">'4. DIVISION'!D41/'4. DIVISION'!F41</f>
        <v>2</v>
      </c>
      <c r="I41" s="14"/>
      <c r="J41" s="14"/>
      <c r="K41" s="14" t="s">
        <v>34</v>
      </c>
      <c r="L41" s="10">
        <f ca="1">IF(RAND()&lt;0.5,RANDBETWEEN(2,20)*'4. DIVISION'!N41-RANDBETWEEN(1,10),RANDBETWEEN(2,20)*'4. DIVISION'!N41+RANDBETWEEN(1,10))</f>
        <v>281</v>
      </c>
      <c r="M41" s="14" t="s">
        <v>2</v>
      </c>
      <c r="N41" s="10">
        <f ca="1">IF(RAND()&lt;0.5,IF(RAND()&lt;0.5,IF(RAND()&lt;0.2,13,IF(RAND()&lt;0.25,17,IF(RAND()&lt;0.33,19,IF(RAND()&lt;0.5,23,29)))),IF(RAND()&lt;0.2,31,IF(RAND()&lt;0.25,37,IF(RAND()&lt;0.33,41,IF(RAND()&lt;0.5,43,47))))),IF(RAND()&lt;0.5,IF(RAND()&lt;0.2,53,IF(RAND()&lt;0.25,59,IF(RAND()&lt;0.33,61,IF(RAND()&lt;0.5,67,71)))),IF(RAND()&lt;0.2,73,IF(RAND()&lt;0.25,79,IF(RAND()&lt;0.33,83,IF(RAND()&lt;0.33,89,IF(RAND()&lt;0.5,97,11)))))))</f>
        <v>47</v>
      </c>
      <c r="O41" s="15" t="s">
        <v>4</v>
      </c>
      <c r="P41" s="17" t="str">
        <f ca="1">CONCATENATE(QUOTIENT('4. DIVISION'!L41,'4. DIVISION'!N41)," ",MOD('4. DIVISION'!L41,'4. DIVISION'!N41),"⁄",'4. DIVISION'!N41," (",ROUND(QUOTIENT('4. DIVISION'!L41,'4. DIVISION'!N41)+(MOD('4. DIVISION'!L41,'4. DIVISION'!N41)/'4. DIVISION'!N41),2),")")</f>
        <v>5 46⁄47 (5.98)</v>
      </c>
    </row>
    <row r="42" spans="2:16" ht="22.5" customHeight="1"/>
    <row r="43" spans="2:16">
      <c r="K43" s="7"/>
      <c r="M43" s="24" t="s">
        <v>11</v>
      </c>
    </row>
  </sheetData>
  <sheetProtection password="EF4F" sheet="1" objects="1" scenarios="1" selectLockedCells="1"/>
  <mergeCells count="44">
    <mergeCell ref="L34:P34"/>
    <mergeCell ref="L26:P26"/>
    <mergeCell ref="B28:B34"/>
    <mergeCell ref="C28:H28"/>
    <mergeCell ref="J28:J34"/>
    <mergeCell ref="K28:P28"/>
    <mergeCell ref="D30:H30"/>
    <mergeCell ref="L30:P30"/>
    <mergeCell ref="D32:H32"/>
    <mergeCell ref="L32:P32"/>
    <mergeCell ref="D34:H34"/>
    <mergeCell ref="B20:B26"/>
    <mergeCell ref="C20:H20"/>
    <mergeCell ref="J20:J26"/>
    <mergeCell ref="K20:P20"/>
    <mergeCell ref="D22:H22"/>
    <mergeCell ref="L24:P24"/>
    <mergeCell ref="D26:H26"/>
    <mergeCell ref="B12:B18"/>
    <mergeCell ref="C12:H12"/>
    <mergeCell ref="J12:J18"/>
    <mergeCell ref="K12:P12"/>
    <mergeCell ref="D14:H14"/>
    <mergeCell ref="L14:P14"/>
    <mergeCell ref="D16:H16"/>
    <mergeCell ref="L16:P16"/>
    <mergeCell ref="D18:H18"/>
    <mergeCell ref="L18:P18"/>
    <mergeCell ref="B36:P36"/>
    <mergeCell ref="B1:P1"/>
    <mergeCell ref="K2:P2"/>
    <mergeCell ref="C2:H2"/>
    <mergeCell ref="B4:B10"/>
    <mergeCell ref="C4:H4"/>
    <mergeCell ref="J4:J10"/>
    <mergeCell ref="K4:P4"/>
    <mergeCell ref="D6:H6"/>
    <mergeCell ref="L6:P6"/>
    <mergeCell ref="D8:H8"/>
    <mergeCell ref="L8:P8"/>
    <mergeCell ref="D10:H10"/>
    <mergeCell ref="L10:P10"/>
    <mergeCell ref="L22:P22"/>
    <mergeCell ref="D24:H24"/>
  </mergeCells>
  <hyperlinks>
    <hyperlink ref="B2" location="COVER!A1" display="←"/>
  </hyperlinks>
  <pageMargins left="0.7" right="0.7" top="0.75" bottom="0.75" header="0.3" footer="0.3"/>
  <pageSetup paperSize="9" scale="48" orientation="portrait" horizontalDpi="4294967293" verticalDpi="0" r:id="rId1"/>
  <headerFooter>
    <oddHeader>&amp;C&amp;"Arial,Regular"&amp;K00-024Business Mental Math Randomizer</oddHeader>
    <oddFooter>&amp;C&amp;"Arial,Regular"&amp;K00-024Copyright © 2020 by Valentin Nugmanov</oddFooter>
  </headerFooter>
</worksheet>
</file>

<file path=xl/worksheets/sheet6.xml><?xml version="1.0" encoding="utf-8"?>
<worksheet xmlns="http://schemas.openxmlformats.org/spreadsheetml/2006/main" xmlns:r="http://schemas.openxmlformats.org/officeDocument/2006/relationships">
  <sheetPr>
    <tabColor rgb="FF79BBDE"/>
  </sheetPr>
  <dimension ref="B1:P43"/>
  <sheetViews>
    <sheetView showGridLines="0" showRowColHeaders="0" zoomScaleNormal="100" workbookViewId="0">
      <selection activeCell="B2" sqref="B2"/>
    </sheetView>
  </sheetViews>
  <sheetFormatPr defaultColWidth="10.875" defaultRowHeight="15"/>
  <cols>
    <col min="1" max="2" width="6.25" style="7" customWidth="1"/>
    <col min="3" max="3" width="16.25" style="9" customWidth="1"/>
    <col min="4" max="8" width="10" style="7" customWidth="1"/>
    <col min="9" max="9" width="7.5" style="7" customWidth="1"/>
    <col min="10" max="10" width="6.25" style="7" customWidth="1"/>
    <col min="11" max="11" width="16.25" style="9" customWidth="1"/>
    <col min="12" max="16" width="10" style="7" customWidth="1"/>
    <col min="17" max="17" width="6.25" style="7" customWidth="1"/>
    <col min="18" max="16384" width="10.875" style="7"/>
  </cols>
  <sheetData>
    <row r="1" spans="2:16" ht="37.5" customHeight="1">
      <c r="B1" s="50" t="s">
        <v>10</v>
      </c>
      <c r="C1" s="50"/>
      <c r="D1" s="50"/>
      <c r="E1" s="50"/>
      <c r="F1" s="50"/>
      <c r="G1" s="50"/>
      <c r="H1" s="50"/>
      <c r="I1" s="50"/>
      <c r="J1" s="50"/>
      <c r="K1" s="50"/>
      <c r="L1" s="50"/>
      <c r="M1" s="50"/>
      <c r="N1" s="50"/>
      <c r="O1" s="50"/>
      <c r="P1" s="50"/>
    </row>
    <row r="2" spans="2:16" ht="22.5" customHeight="1">
      <c r="B2" s="6" t="s">
        <v>140</v>
      </c>
      <c r="C2" s="51" t="s">
        <v>206</v>
      </c>
      <c r="D2" s="51"/>
      <c r="E2" s="51"/>
      <c r="F2" s="51"/>
      <c r="G2" s="51"/>
      <c r="H2" s="51"/>
      <c r="J2" s="8"/>
      <c r="K2" s="52" t="s">
        <v>143</v>
      </c>
      <c r="L2" s="52"/>
      <c r="M2" s="52"/>
      <c r="N2" s="52"/>
      <c r="O2" s="52"/>
      <c r="P2" s="52"/>
    </row>
    <row r="4" spans="2:16" ht="37.5" customHeight="1">
      <c r="B4" s="45" t="s">
        <v>191</v>
      </c>
      <c r="C4" s="47" t="s">
        <v>123</v>
      </c>
      <c r="D4" s="47"/>
      <c r="E4" s="47"/>
      <c r="F4" s="47"/>
      <c r="G4" s="47"/>
      <c r="H4" s="47"/>
      <c r="J4" s="45" t="s">
        <v>195</v>
      </c>
      <c r="K4" s="47" t="s">
        <v>130</v>
      </c>
      <c r="L4" s="47"/>
      <c r="M4" s="47"/>
      <c r="N4" s="47"/>
      <c r="O4" s="47"/>
      <c r="P4" s="47"/>
    </row>
    <row r="5" spans="2:16">
      <c r="B5" s="46"/>
      <c r="C5" s="1"/>
      <c r="D5" s="2"/>
      <c r="E5" s="2"/>
      <c r="F5" s="2"/>
      <c r="G5" s="2"/>
      <c r="H5" s="2"/>
      <c r="J5" s="46"/>
      <c r="K5" s="1"/>
      <c r="L5" s="2"/>
      <c r="M5" s="2"/>
      <c r="N5" s="2"/>
      <c r="O5" s="2"/>
      <c r="P5" s="2"/>
    </row>
    <row r="6" spans="2:16" ht="45" customHeight="1">
      <c r="B6" s="46"/>
      <c r="C6" s="3" t="s">
        <v>20</v>
      </c>
      <c r="D6" s="44" t="str">
        <f ca="1">CONCATENATE("We are building on the assumption that there will be ",D38," thousand trial and ",F38," thousand repeat purchases.")</f>
        <v>We are building on the assumption that there will be 5510 thousand trial and 1926 thousand repeat purchases.</v>
      </c>
      <c r="E6" s="44"/>
      <c r="F6" s="44"/>
      <c r="G6" s="44"/>
      <c r="H6" s="44"/>
      <c r="J6" s="46"/>
      <c r="K6" s="3" t="s">
        <v>131</v>
      </c>
      <c r="L6" s="44" t="str">
        <f ca="1">CONCATENATE("As per the data you’ve requested, the net present value of this business is $",N38," million, or rounded to ",IF(MID('5. VALIDATION &amp; ESTIMATION'!N38,3,1)=".","a whole number ...","the first digit …"))</f>
        <v>As per the data you’ve requested, the net present value of this business is $85.9 million, or rounded to a whole number ...</v>
      </c>
      <c r="M6" s="44"/>
      <c r="N6" s="44"/>
      <c r="O6" s="44"/>
      <c r="P6" s="44"/>
    </row>
    <row r="7" spans="2:16" ht="15" customHeight="1">
      <c r="B7" s="46"/>
      <c r="C7" s="4"/>
      <c r="D7" s="5"/>
      <c r="E7" s="5"/>
      <c r="F7" s="5"/>
      <c r="G7" s="5"/>
      <c r="H7" s="5"/>
      <c r="J7" s="46"/>
      <c r="K7" s="3"/>
      <c r="L7" s="5"/>
      <c r="M7" s="5"/>
      <c r="N7" s="5"/>
      <c r="O7" s="5"/>
      <c r="P7" s="5"/>
    </row>
    <row r="8" spans="2:16" ht="15" customHeight="1">
      <c r="B8" s="46"/>
      <c r="C8" s="3" t="s">
        <v>124</v>
      </c>
      <c r="D8" s="44" t="str">
        <f ca="1">CONCATENATE("So, we plan to sell ",H38," thousand units?")</f>
        <v>So, we plan to sell 7436 thousand units?</v>
      </c>
      <c r="E8" s="44"/>
      <c r="F8" s="44"/>
      <c r="G8" s="44"/>
      <c r="H8" s="44"/>
      <c r="J8" s="46"/>
      <c r="K8" s="3" t="s">
        <v>20</v>
      </c>
      <c r="L8" s="44" t="s">
        <v>256</v>
      </c>
      <c r="M8" s="44"/>
      <c r="N8" s="44"/>
      <c r="O8" s="44"/>
      <c r="P8" s="44"/>
    </row>
    <row r="9" spans="2:16" ht="15" customHeight="1">
      <c r="B9" s="46"/>
      <c r="C9" s="4"/>
      <c r="D9" s="5"/>
      <c r="E9" s="5"/>
      <c r="F9" s="5"/>
      <c r="G9" s="5"/>
      <c r="H9" s="5"/>
      <c r="J9" s="46"/>
      <c r="K9" s="3"/>
      <c r="L9" s="5"/>
      <c r="M9" s="5"/>
      <c r="N9" s="5"/>
      <c r="O9" s="5"/>
      <c r="P9" s="5"/>
    </row>
    <row r="10" spans="2:16" ht="22.5" customHeight="1">
      <c r="B10" s="46"/>
      <c r="C10" s="3" t="s">
        <v>20</v>
      </c>
      <c r="D10" s="44" t="s">
        <v>300</v>
      </c>
      <c r="E10" s="44"/>
      <c r="F10" s="44"/>
      <c r="G10" s="44"/>
      <c r="H10" s="44"/>
      <c r="J10" s="46"/>
      <c r="K10" s="3" t="s">
        <v>131</v>
      </c>
      <c r="L10" s="44" t="s">
        <v>214</v>
      </c>
      <c r="M10" s="44"/>
      <c r="N10" s="44"/>
      <c r="O10" s="44"/>
      <c r="P10" s="44"/>
    </row>
    <row r="12" spans="2:16" ht="22.5" customHeight="1">
      <c r="B12" s="45" t="s">
        <v>192</v>
      </c>
      <c r="C12" s="47" t="s">
        <v>125</v>
      </c>
      <c r="D12" s="47"/>
      <c r="E12" s="47"/>
      <c r="F12" s="47"/>
      <c r="G12" s="47"/>
      <c r="H12" s="47"/>
      <c r="J12" s="45" t="s">
        <v>196</v>
      </c>
      <c r="K12" s="47" t="s">
        <v>132</v>
      </c>
      <c r="L12" s="47"/>
      <c r="M12" s="47"/>
      <c r="N12" s="47"/>
      <c r="O12" s="47"/>
      <c r="P12" s="47"/>
    </row>
    <row r="13" spans="2:16">
      <c r="B13" s="46"/>
      <c r="C13" s="1"/>
      <c r="D13" s="2"/>
      <c r="E13" s="2"/>
      <c r="F13" s="2"/>
      <c r="G13" s="2"/>
      <c r="H13" s="2"/>
      <c r="J13" s="46"/>
      <c r="K13" s="1"/>
      <c r="L13" s="2"/>
      <c r="M13" s="2"/>
      <c r="N13" s="2"/>
      <c r="O13" s="2"/>
      <c r="P13" s="2"/>
    </row>
    <row r="14" spans="2:16" ht="45" customHeight="1">
      <c r="B14" s="46"/>
      <c r="C14" s="3" t="s">
        <v>20</v>
      </c>
      <c r="D14" s="44" t="str">
        <f ca="1">CONCATENATE("Our EBITDA amounts to $",D39," million. We also made a one-time payment of $",F39," million for the new equipment.")</f>
        <v>Our EBITDA amounts to $8670 million. We also made a one-time payment of $2127 million for the new equipment.</v>
      </c>
      <c r="E14" s="44"/>
      <c r="F14" s="44"/>
      <c r="G14" s="44"/>
      <c r="H14" s="44"/>
      <c r="J14" s="46"/>
      <c r="K14" s="3" t="s">
        <v>120</v>
      </c>
      <c r="L14" s="44" t="str">
        <f ca="1">CONCATENATE("If you apply for this loan, you will pay a ",MID(L39,2,FIND("%",L39,2))," simple interest for ",N39," years.")</f>
        <v>If you apply for this loan, you will pay a 6% simple interest for 10 years.</v>
      </c>
      <c r="M14" s="44"/>
      <c r="N14" s="44"/>
      <c r="O14" s="44"/>
      <c r="P14" s="44"/>
    </row>
    <row r="15" spans="2:16" ht="15" customHeight="1">
      <c r="B15" s="46"/>
      <c r="C15" s="3"/>
      <c r="D15" s="5"/>
      <c r="E15" s="5"/>
      <c r="F15" s="5"/>
      <c r="G15" s="5"/>
      <c r="H15" s="5"/>
      <c r="J15" s="46"/>
      <c r="K15" s="3"/>
      <c r="L15" s="5"/>
      <c r="M15" s="5"/>
      <c r="N15" s="5"/>
      <c r="O15" s="5"/>
      <c r="P15" s="5"/>
    </row>
    <row r="16" spans="2:16" ht="15" customHeight="1">
      <c r="B16" s="46"/>
      <c r="C16" s="3" t="s">
        <v>23</v>
      </c>
      <c r="D16" s="44" t="str">
        <f ca="1">CONCATENATE("Let’s see … our free cash flow must be $",H39," million.")</f>
        <v>Let’s see … our free cash flow must be $6543 million.</v>
      </c>
      <c r="E16" s="44"/>
      <c r="F16" s="44"/>
      <c r="G16" s="44"/>
      <c r="H16" s="44"/>
      <c r="J16" s="46"/>
      <c r="K16" s="3" t="s">
        <v>20</v>
      </c>
      <c r="L16" s="44" t="s">
        <v>255</v>
      </c>
      <c r="M16" s="44"/>
      <c r="N16" s="44"/>
      <c r="O16" s="44"/>
      <c r="P16" s="44"/>
    </row>
    <row r="17" spans="2:16" ht="15" customHeight="1">
      <c r="B17" s="46"/>
      <c r="C17" s="3"/>
      <c r="D17" s="5"/>
      <c r="E17" s="5"/>
      <c r="F17" s="5"/>
      <c r="G17" s="5"/>
      <c r="H17" s="5"/>
      <c r="J17" s="46"/>
      <c r="K17" s="3"/>
      <c r="L17" s="5"/>
      <c r="M17" s="5"/>
      <c r="N17" s="5"/>
      <c r="O17" s="5"/>
      <c r="P17" s="5"/>
    </row>
    <row r="18" spans="2:16" ht="37.5" customHeight="1">
      <c r="B18" s="46"/>
      <c r="C18" s="3" t="s">
        <v>20</v>
      </c>
      <c r="D18" s="44" t="s">
        <v>290</v>
      </c>
      <c r="E18" s="44"/>
      <c r="F18" s="44"/>
      <c r="G18" s="44"/>
      <c r="H18" s="44"/>
      <c r="J18" s="46"/>
      <c r="K18" s="3" t="s">
        <v>120</v>
      </c>
      <c r="L18" s="44" t="s">
        <v>133</v>
      </c>
      <c r="M18" s="44"/>
      <c r="N18" s="44"/>
      <c r="O18" s="44"/>
      <c r="P18" s="44"/>
    </row>
    <row r="20" spans="2:16" ht="37.5" customHeight="1">
      <c r="B20" s="45" t="s">
        <v>193</v>
      </c>
      <c r="C20" s="47" t="s">
        <v>126</v>
      </c>
      <c r="D20" s="47"/>
      <c r="E20" s="47"/>
      <c r="F20" s="47"/>
      <c r="G20" s="47"/>
      <c r="H20" s="47"/>
      <c r="J20" s="45" t="s">
        <v>197</v>
      </c>
      <c r="K20" s="47" t="s">
        <v>134</v>
      </c>
      <c r="L20" s="47"/>
      <c r="M20" s="47"/>
      <c r="N20" s="47"/>
      <c r="O20" s="47"/>
      <c r="P20" s="47"/>
    </row>
    <row r="21" spans="2:16">
      <c r="B21" s="46"/>
      <c r="C21" s="2"/>
      <c r="D21" s="2"/>
      <c r="E21" s="2"/>
      <c r="F21" s="2"/>
      <c r="G21" s="2"/>
      <c r="H21" s="2"/>
      <c r="J21" s="46"/>
      <c r="K21" s="1"/>
      <c r="L21" s="2"/>
      <c r="M21" s="2"/>
      <c r="N21" s="2"/>
      <c r="O21" s="2"/>
      <c r="P21" s="2"/>
    </row>
    <row r="22" spans="2:16" ht="45" customHeight="1">
      <c r="B22" s="46"/>
      <c r="C22" s="3" t="s">
        <v>20</v>
      </c>
      <c r="D22" s="44" t="str">
        <f ca="1">CONCATENATE("You've mentioned that the circulation for your in-flight magazine is ",D40," thousand copies with an average of ",F40," readers per copy.")</f>
        <v>You've mentioned that the circulation for your in-flight magazine is 942 thousand copies with an average of 110 readers per copy.</v>
      </c>
      <c r="E22" s="44"/>
      <c r="F22" s="44"/>
      <c r="G22" s="44"/>
      <c r="H22" s="44"/>
      <c r="J22" s="46"/>
      <c r="K22" s="3" t="s">
        <v>61</v>
      </c>
      <c r="L22" s="44" t="str">
        <f ca="1">CONCATENATE("If you invest into our project, you will be making ",MID(L40,2,FIND("%",L40,2))," compounded annually over a period of ",N40," years.")</f>
        <v>If you invest into our project, you will be making 6% compounded annually over a period of 10 years.</v>
      </c>
      <c r="M22" s="44"/>
      <c r="N22" s="44"/>
      <c r="O22" s="44"/>
      <c r="P22" s="44"/>
    </row>
    <row r="23" spans="2:16" ht="15" customHeight="1">
      <c r="B23" s="46"/>
      <c r="C23" s="3"/>
      <c r="D23" s="5"/>
      <c r="E23" s="5"/>
      <c r="F23" s="5"/>
      <c r="G23" s="5"/>
      <c r="H23" s="5"/>
      <c r="J23" s="46"/>
      <c r="K23" s="3"/>
      <c r="L23" s="5"/>
      <c r="M23" s="5"/>
      <c r="N23" s="5"/>
      <c r="O23" s="5"/>
      <c r="P23" s="5"/>
    </row>
    <row r="24" spans="2:16" ht="30" customHeight="1">
      <c r="B24" s="46"/>
      <c r="C24" s="3" t="s">
        <v>127</v>
      </c>
      <c r="D24" s="44" t="str">
        <f ca="1">CONCATENATE("Right, I think our readership amounts to ",H40," thousand people …")</f>
        <v>Right, I think our readership amounts to 103180 thousand people …</v>
      </c>
      <c r="E24" s="44"/>
      <c r="F24" s="44"/>
      <c r="G24" s="44"/>
      <c r="H24" s="44"/>
      <c r="J24" s="46"/>
      <c r="K24" s="3" t="s">
        <v>20</v>
      </c>
      <c r="L24" s="44" t="s">
        <v>271</v>
      </c>
      <c r="M24" s="44"/>
      <c r="N24" s="44"/>
      <c r="O24" s="44"/>
      <c r="P24" s="44"/>
    </row>
    <row r="25" spans="2:16" ht="15" customHeight="1">
      <c r="B25" s="46"/>
      <c r="C25" s="3"/>
      <c r="D25" s="5"/>
      <c r="E25" s="5"/>
      <c r="F25" s="5"/>
      <c r="G25" s="5"/>
      <c r="H25" s="5"/>
      <c r="J25" s="46"/>
      <c r="K25" s="3"/>
      <c r="L25" s="5"/>
      <c r="M25" s="5"/>
      <c r="N25" s="5"/>
      <c r="O25" s="5"/>
      <c r="P25" s="5"/>
    </row>
    <row r="26" spans="2:16" ht="23.1" customHeight="1">
      <c r="B26" s="46"/>
      <c r="C26" s="3" t="s">
        <v>20</v>
      </c>
      <c r="D26" s="44" t="s">
        <v>212</v>
      </c>
      <c r="E26" s="44"/>
      <c r="F26" s="44"/>
      <c r="G26" s="44"/>
      <c r="H26" s="44"/>
      <c r="J26" s="46"/>
      <c r="K26" s="3" t="s">
        <v>61</v>
      </c>
      <c r="L26" s="44" t="s">
        <v>176</v>
      </c>
      <c r="M26" s="44"/>
      <c r="N26" s="44"/>
      <c r="O26" s="44"/>
      <c r="P26" s="44"/>
    </row>
    <row r="27" spans="2:16">
      <c r="C27" s="7"/>
    </row>
    <row r="28" spans="2:16" ht="37.5" customHeight="1">
      <c r="B28" s="45" t="s">
        <v>194</v>
      </c>
      <c r="C28" s="47" t="s">
        <v>128</v>
      </c>
      <c r="D28" s="47"/>
      <c r="E28" s="47"/>
      <c r="F28" s="47"/>
      <c r="G28" s="47"/>
      <c r="H28" s="47"/>
      <c r="J28" s="45" t="s">
        <v>198</v>
      </c>
      <c r="K28" s="47" t="s">
        <v>135</v>
      </c>
      <c r="L28" s="47"/>
      <c r="M28" s="47"/>
      <c r="N28" s="47"/>
      <c r="O28" s="47"/>
      <c r="P28" s="47"/>
    </row>
    <row r="29" spans="2:16">
      <c r="B29" s="46"/>
      <c r="C29" s="2"/>
      <c r="D29" s="2"/>
      <c r="E29" s="2"/>
      <c r="F29" s="2"/>
      <c r="G29" s="2"/>
      <c r="H29" s="2"/>
      <c r="J29" s="46"/>
      <c r="K29" s="1"/>
      <c r="L29" s="2"/>
      <c r="M29" s="2"/>
      <c r="N29" s="2"/>
      <c r="O29" s="2"/>
      <c r="P29" s="2"/>
    </row>
    <row r="30" spans="2:16" ht="30" customHeight="1">
      <c r="B30" s="46"/>
      <c r="C30" s="3" t="s">
        <v>20</v>
      </c>
      <c r="D30" s="44" t="str">
        <f ca="1">CONCATENATE("This company made $",D41," thousand in net profit and issued a total of ",F41," thousand shares.")</f>
        <v>This company made $2880 thousand in net profit and issued a total of 36 thousand shares.</v>
      </c>
      <c r="E30" s="44"/>
      <c r="F30" s="44"/>
      <c r="G30" s="44"/>
      <c r="H30" s="44"/>
      <c r="J30" s="46"/>
      <c r="K30" s="3" t="s">
        <v>23</v>
      </c>
      <c r="L30" s="44" t="str">
        <f ca="1">CONCATENATE("Right now I’m computing the economic order quantity: just need to find the square root of ",MID(N41,2,2)," ...")</f>
        <v>Right now I’m computing the economic order quantity: just need to find the square root of 26 ...</v>
      </c>
      <c r="M30" s="44"/>
      <c r="N30" s="44"/>
      <c r="O30" s="44"/>
      <c r="P30" s="44"/>
    </row>
    <row r="31" spans="2:16" ht="15" customHeight="1">
      <c r="B31" s="46"/>
      <c r="C31" s="3"/>
      <c r="D31" s="5"/>
      <c r="E31" s="5"/>
      <c r="F31" s="5"/>
      <c r="G31" s="5"/>
      <c r="H31" s="5"/>
      <c r="J31" s="46"/>
      <c r="K31" s="3"/>
      <c r="L31" s="5"/>
      <c r="M31" s="5"/>
      <c r="N31" s="5"/>
      <c r="O31" s="5"/>
      <c r="P31" s="5"/>
    </row>
    <row r="32" spans="2:16" ht="15" customHeight="1">
      <c r="B32" s="46"/>
      <c r="C32" s="3" t="s">
        <v>129</v>
      </c>
      <c r="D32" s="44" t="str">
        <f ca="1">CONCATENATE("Then I guess its EPS is $",H41,".")</f>
        <v>Then I guess its EPS is $74.</v>
      </c>
      <c r="E32" s="44"/>
      <c r="F32" s="44"/>
      <c r="G32" s="44"/>
      <c r="H32" s="44"/>
      <c r="J32" s="46"/>
      <c r="K32" s="3" t="s">
        <v>20</v>
      </c>
      <c r="L32" s="44" t="s">
        <v>254</v>
      </c>
      <c r="M32" s="44"/>
      <c r="N32" s="44"/>
      <c r="O32" s="44"/>
      <c r="P32" s="44"/>
    </row>
    <row r="33" spans="2:16" ht="15" customHeight="1">
      <c r="B33" s="46"/>
      <c r="C33" s="3"/>
      <c r="D33" s="5"/>
      <c r="E33" s="5"/>
      <c r="F33" s="5"/>
      <c r="G33" s="5"/>
      <c r="H33" s="5"/>
      <c r="J33" s="46"/>
      <c r="K33" s="3"/>
      <c r="L33" s="5"/>
      <c r="M33" s="5"/>
      <c r="N33" s="5"/>
      <c r="O33" s="5"/>
      <c r="P33" s="5"/>
    </row>
    <row r="34" spans="2:16" ht="37.5" customHeight="1">
      <c r="B34" s="46"/>
      <c r="C34" s="3" t="s">
        <v>20</v>
      </c>
      <c r="D34" s="44" t="s">
        <v>273</v>
      </c>
      <c r="E34" s="44"/>
      <c r="F34" s="44"/>
      <c r="G34" s="44"/>
      <c r="H34" s="44"/>
      <c r="J34" s="46"/>
      <c r="K34" s="3" t="s">
        <v>23</v>
      </c>
      <c r="L34" s="44" t="s">
        <v>136</v>
      </c>
      <c r="M34" s="44"/>
      <c r="N34" s="44"/>
      <c r="O34" s="44"/>
      <c r="P34" s="44"/>
    </row>
    <row r="35" spans="2:16" ht="37.5" customHeight="1"/>
    <row r="36" spans="2:16" ht="37.5" customHeight="1">
      <c r="B36" s="48" t="s">
        <v>144</v>
      </c>
      <c r="C36" s="48"/>
      <c r="D36" s="48"/>
      <c r="E36" s="48"/>
      <c r="F36" s="48"/>
      <c r="G36" s="48"/>
      <c r="H36" s="48"/>
      <c r="I36" s="48"/>
      <c r="J36" s="48"/>
      <c r="K36" s="48"/>
      <c r="L36" s="48"/>
      <c r="M36" s="48"/>
      <c r="N36" s="48"/>
      <c r="O36" s="48"/>
      <c r="P36" s="48"/>
    </row>
    <row r="38" spans="2:16" ht="18.75" customHeight="1">
      <c r="C38" s="14" t="s">
        <v>15</v>
      </c>
      <c r="D38" s="14">
        <f ca="1">RANDBETWEEN(1000,9500)</f>
        <v>5510</v>
      </c>
      <c r="E38" s="14" t="s">
        <v>0</v>
      </c>
      <c r="F38" s="14">
        <f ca="1">RANDBETWEEN(100,9999-'5. VALIDATION &amp; ESTIMATION'!D38)</f>
        <v>1926</v>
      </c>
      <c r="G38" s="14" t="s">
        <v>4</v>
      </c>
      <c r="H38" s="14">
        <f ca="1">IF(RAND()&lt;0.9,MID('5. VALIDATION &amp; ESTIMATION'!D38+'5. VALIDATION &amp; ESTIMATION'!F38,1,1),IF(RAND()&lt;0.5,MID('5. VALIDATION &amp; ESTIMATION'!D38+'5. VALIDATION &amp; ESTIMATION'!F38,1,1)+RANDBETWEEN(1,2),MID('5. VALIDATION &amp; ESTIMATION'!D38+'5. VALIDATION &amp; ESTIMATION'!F38,1,1)-RANDBETWEEN(1,2)))*1000+IF(RAND()&lt;0.8,MID('5. VALIDATION &amp; ESTIMATION'!D38+'5. VALIDATION &amp; ESTIMATION'!F38,2,1),IF(RAND()&lt;0.5,MID('5. VALIDATION &amp; ESTIMATION'!D38+'5. VALIDATION &amp; ESTIMATION'!F38,2,1)+RANDBETWEEN(1,9),MID('5. VALIDATION &amp; ESTIMATION'!D38+'5. VALIDATION &amp; ESTIMATION'!F38,2,1)-RANDBETWEEN(1,9)))*100+IF(RAND()&lt;0.8,MID('5. VALIDATION &amp; ESTIMATION'!D38+'5. VALIDATION &amp; ESTIMATION'!F38,3,1),IF(RAND()&lt;0.5,MID('5. VALIDATION &amp; ESTIMATION'!D38+'5. VALIDATION &amp; ESTIMATION'!F38,3,1)+RANDBETWEEN(1,9),MID('5. VALIDATION &amp; ESTIMATION'!D38+'5. VALIDATION &amp; ESTIMATION'!F38,3,1)-RANDBETWEEN(1,9)))*10+IF(RAND()&lt;0.8,MID('5. VALIDATION &amp; ESTIMATION'!D38+'5. VALIDATION &amp; ESTIMATION'!F38,4,1),IF(RAND()&lt;0.5,MID('5. VALIDATION &amp; ESTIMATION'!D38+'5. VALIDATION &amp; ESTIMATION'!F38,4,1)+RANDBETWEEN(1,9),MID('5. VALIDATION &amp; ESTIMATION'!D38+'5. VALIDATION &amp; ESTIMATION'!F38,4,1)-RANDBETWEEN(1,9)))</f>
        <v>7436</v>
      </c>
      <c r="I38" s="18" t="str">
        <f ca="1">IF('5. VALIDATION &amp; ESTIMATION'!H38='5. VALIDATION &amp; ESTIMATION'!D38+'5. VALIDATION &amp; ESTIMATION'!F38,"Right",CONCATENATE("Wrong: ",'5. VALIDATION &amp; ESTIMATION'!D38+'5. VALIDATION &amp; ESTIMATION'!F38))</f>
        <v>Right</v>
      </c>
      <c r="K38" s="14" t="s">
        <v>15</v>
      </c>
      <c r="N38" s="14" t="str">
        <f ca="1">IF(RAND()&lt;0.5,CONCATENATE(RANDBETWEEN(1,9),RANDBETWEEN(1,9),RANDBETWEEN(1,9)),CONCATENATE(RANDBETWEEN(1,9),RANDBETWEEN(0,9),".",RANDBETWEEN(1,9)))</f>
        <v>85.9</v>
      </c>
      <c r="O38" s="14" t="s">
        <v>137</v>
      </c>
      <c r="P38" s="18">
        <f ca="1">IF(MID('5. VALIDATION &amp; ESTIMATION'!N38,3,1)=".",IF(MID('5. VALIDATION &amp; ESTIMATION'!N38,4,1)+0&lt;5,MID('5. VALIDATION &amp; ESTIMATION'!N38,1,2),MID('5. VALIDATION &amp; ESTIMATION'!N38,1,2)+1),IF(MID('5. VALIDATION &amp; ESTIMATION'!N38,2,1)+0&lt;5,CONCATENATE(MID('5. VALIDATION &amp; ESTIMATION'!N38,1,1),"00"),CONCATENATE(MID('5. VALIDATION &amp; ESTIMATION'!N38,1,1)+1,"00")))</f>
        <v>86</v>
      </c>
    </row>
    <row r="39" spans="2:16" ht="18.75" customHeight="1">
      <c r="C39" s="14" t="s">
        <v>31</v>
      </c>
      <c r="D39" s="14">
        <f ca="1">RANDBETWEEN(5000,10000)</f>
        <v>8670</v>
      </c>
      <c r="E39" s="14" t="s">
        <v>3</v>
      </c>
      <c r="F39" s="14">
        <f ca="1">RANDBETWEEN(1000,4000)</f>
        <v>2127</v>
      </c>
      <c r="G39" s="14" t="s">
        <v>4</v>
      </c>
      <c r="H39" s="14">
        <f ca="1">IF(RAND()&lt;0.9,MID('5. VALIDATION &amp; ESTIMATION'!D39-'5. VALIDATION &amp; ESTIMATION'!F39,1,1),IF(RAND()&lt;0.5,MID('5. VALIDATION &amp; ESTIMATION'!D39-'5. VALIDATION &amp; ESTIMATION'!F39,1,1)+RANDBETWEEN(1,2),MID('5. VALIDATION &amp; ESTIMATION'!D39-'5. VALIDATION &amp; ESTIMATION'!F39,1,1)-RANDBETWEEN(1,2)))*1000+IF(RAND()&lt;0.8,MID('5. VALIDATION &amp; ESTIMATION'!D39-'5. VALIDATION &amp; ESTIMATION'!F39,2,1),IF(RAND()&lt;0.5,MID('5. VALIDATION &amp; ESTIMATION'!D39-'5. VALIDATION &amp; ESTIMATION'!F39,2,1)+RANDBETWEEN(1,9),MID('5. VALIDATION &amp; ESTIMATION'!D39-'5. VALIDATION &amp; ESTIMATION'!F39,2,1)-RANDBETWEEN(1,9)))*100+IF(RAND()&lt;0.8,MID('5. VALIDATION &amp; ESTIMATION'!D39-'5. VALIDATION &amp; ESTIMATION'!F39,3,1),IF(RAND()&lt;0.5,MID('5. VALIDATION &amp; ESTIMATION'!D39-'5. VALIDATION &amp; ESTIMATION'!F39,3,1)+RANDBETWEEN(1,9),MID('5. VALIDATION &amp; ESTIMATION'!D39-'5. VALIDATION &amp; ESTIMATION'!F39,3,1)-RANDBETWEEN(1,9)))*10+IF(RAND()&lt;0.8,MID('5. VALIDATION &amp; ESTIMATION'!D39-'5. VALIDATION &amp; ESTIMATION'!F39,4,1),IF(RAND()&lt;0.5,MID('5. VALIDATION &amp; ESTIMATION'!D39-'5. VALIDATION &amp; ESTIMATION'!F39,4,1)+RANDBETWEEN(1,9),MID('5. VALIDATION &amp; ESTIMATION'!D39-'5. VALIDATION &amp; ESTIMATION'!F39,4,1)-RANDBETWEEN(1,9)))</f>
        <v>6543</v>
      </c>
      <c r="I39" s="18" t="str">
        <f ca="1">IF('5. VALIDATION &amp; ESTIMATION'!H39='5. VALIDATION &amp; ESTIMATION'!D39-'5. VALIDATION &amp; ESTIMATION'!F39,"Right",CONCATENATE("Wrong: ",'5. VALIDATION &amp; ESTIMATION'!D39-'5. VALIDATION &amp; ESTIMATION'!F39))</f>
        <v>Right</v>
      </c>
      <c r="K39" s="14" t="s">
        <v>31</v>
      </c>
      <c r="L39" s="14" t="str">
        <f ca="1">IF(RAND()&lt;0,CONCATENATE("-",RANDBETWEEN(2,20),"%"),CONCATENATE("+",RANDBETWEEN(2,20),"%"))</f>
        <v>+6%</v>
      </c>
      <c r="M39" s="14" t="s">
        <v>1</v>
      </c>
      <c r="N39" s="14">
        <f ca="1">IF(MID('5. VALIDATION &amp; ESTIMATION'!L39,1,1)="-",RANDBETWEEN(2,5),RANDBETWEEN(2,12))</f>
        <v>10</v>
      </c>
      <c r="O39" s="14" t="s">
        <v>4</v>
      </c>
      <c r="P39" s="18" t="str">
        <f ca="1">IF(MID('5. VALIDATION &amp; ESTIMATION'!L39,1,1)="-",CONCATENATE("-",MID('5. VALIDATION &amp; ESTIMATION'!L39,2,FIND("%",'5. VALIDATION &amp; ESTIMATION'!L39,1)-2)*'5. VALIDATION &amp; ESTIMATION'!N39,"%"),CONCATENATE("+",MID('5. VALIDATION &amp; ESTIMATION'!L39,2,FIND("%",'5. VALIDATION &amp; ESTIMATION'!L39,1)-2)*'5. VALIDATION &amp; ESTIMATION'!N39,"%"))</f>
        <v>+60%</v>
      </c>
    </row>
    <row r="40" spans="2:16" ht="18.75" customHeight="1">
      <c r="C40" s="14" t="s">
        <v>16</v>
      </c>
      <c r="D40" s="14">
        <f ca="1">RANDBETWEEN(100,999)</f>
        <v>942</v>
      </c>
      <c r="E40" s="14" t="s">
        <v>1</v>
      </c>
      <c r="F40" s="14">
        <f ca="1">RANDBETWEEN(100,999)</f>
        <v>110</v>
      </c>
      <c r="G40" s="14" t="s">
        <v>4</v>
      </c>
      <c r="H40" s="14">
        <f ca="1">IF(RAND()&lt;0.5,'5. VALIDATION &amp; ESTIMATION'!D40*'5. VALIDATION &amp; ESTIMATION'!F40,IF(RAND()&lt;0.5,IF(RAND()&lt;0.5,'5. VALIDATION &amp; ESTIMATION'!D40*('5. VALIDATION &amp; ESTIMATION'!F40+RANDBETWEEN(1,9)),'5. VALIDATION &amp; ESTIMATION'!D40*('5. VALIDATION &amp; ESTIMATION'!F40-RANDBETWEEN(1,9))),IF(RAND()&lt;0.5,'5. VALIDATION &amp; ESTIMATION'!F40*('5. VALIDATION &amp; ESTIMATION'!D40+RANDBETWEEN(1,9)),'5. VALIDATION &amp; ESTIMATION'!F40*('5. VALIDATION &amp; ESTIMATION'!D40-RANDBETWEEN(1,9)))))</f>
        <v>103180</v>
      </c>
      <c r="I40" s="18" t="str">
        <f ca="1">IF('5. VALIDATION &amp; ESTIMATION'!H40='5. VALIDATION &amp; ESTIMATION'!D40*'5. VALIDATION &amp; ESTIMATION'!F40,"Right",CONCATENATE("Wrong: ",'5. VALIDATION &amp; ESTIMATION'!D40*'5. VALIDATION &amp; ESTIMATION'!F40))</f>
        <v>Wrong: 103620</v>
      </c>
      <c r="K40" s="14" t="s">
        <v>16</v>
      </c>
      <c r="L40" s="14" t="str">
        <f ca="1">L39</f>
        <v>+6%</v>
      </c>
      <c r="M40" s="14" t="s">
        <v>138</v>
      </c>
      <c r="N40" s="14">
        <f ca="1">N39</f>
        <v>10</v>
      </c>
      <c r="O40" s="14" t="s">
        <v>4</v>
      </c>
      <c r="P40" s="18" t="str">
        <f ca="1">IF(MID('5. VALIDATION &amp; ESTIMATION'!L40,1,1)="-",CONCATENATE("-",ROUND(((100-MID('5. VALIDATION &amp; ESTIMATION'!L40,2,FIND("%",'5. VALIDATION &amp; ESTIMATION'!L40,1)-2))/100)^'5. VALIDATION &amp; ESTIMATION'!N40*100-100,0),"%"),CONCATENATE("+",ROUND(((100+MID('5. VALIDATION &amp; ESTIMATION'!L40,2,FIND("%",'5. VALIDATION &amp; ESTIMATION'!L40,1)-2))/100)^'5. VALIDATION &amp; ESTIMATION'!N40*100-100,0),"%"))</f>
        <v>+79%</v>
      </c>
    </row>
    <row r="41" spans="2:16" ht="18.75" customHeight="1">
      <c r="C41" s="14" t="s">
        <v>32</v>
      </c>
      <c r="D41" s="14">
        <f ca="1">IF(RAND()&lt;0.5,'5. VALIDATION &amp; ESTIMATION'!H41*'5. VALIDATION &amp; ESTIMATION'!F41,IF(RAND()&lt;0.5,('5. VALIDATION &amp; ESTIMATION'!H41*'5. VALIDATION &amp; ESTIMATION'!F41)+('5. VALIDATION &amp; ESTIMATION'!F41*RANDBETWEEN(1,9)),('5. VALIDATION &amp; ESTIMATION'!H41*'5. VALIDATION &amp; ESTIMATION'!F41)-('5. VALIDATION &amp; ESTIMATION'!F41*RANDBETWEEN(1,9))))</f>
        <v>2880</v>
      </c>
      <c r="E41" s="14" t="s">
        <v>2</v>
      </c>
      <c r="F41" s="14" t="str">
        <f ca="1">CONCATENATE(RANDBETWEEN(1,9),RANDBETWEEN(1,9))</f>
        <v>36</v>
      </c>
      <c r="G41" s="14" t="s">
        <v>4</v>
      </c>
      <c r="H41" s="14" t="str">
        <f ca="1">CONCATENATE(RANDBETWEEN(1,9),RANDBETWEEN(1,9))</f>
        <v>74</v>
      </c>
      <c r="I41" s="18" t="str">
        <f ca="1">IF('5. VALIDATION &amp; ESTIMATION'!D41='5. VALIDATION &amp; ESTIMATION'!F41*'5. VALIDATION &amp; ESTIMATION'!H41,"Right",CONCATENATE("Wrong: ",'5. VALIDATION &amp; ESTIMATION'!D41/'5. VALIDATION &amp; ESTIMATION'!F41))</f>
        <v>Wrong: 80</v>
      </c>
      <c r="K41" s="14" t="s">
        <v>32</v>
      </c>
      <c r="N41" s="14" t="str">
        <f ca="1">CONCATENATE("√",RANDBETWEEN(5,99))</f>
        <v>√26</v>
      </c>
      <c r="O41" s="14" t="s">
        <v>137</v>
      </c>
      <c r="P41" s="18">
        <f ca="1">ROUND(SQRT(MID('5. VALIDATION &amp; ESTIMATION'!N41,2,2)),1)</f>
        <v>5.0999999999999996</v>
      </c>
    </row>
    <row r="42" spans="2:16" ht="22.5" customHeight="1"/>
    <row r="43" spans="2:16">
      <c r="K43" s="7"/>
      <c r="M43" s="24" t="s">
        <v>11</v>
      </c>
    </row>
  </sheetData>
  <sheetProtection password="EF4F" sheet="1" objects="1" scenarios="1" selectLockedCells="1"/>
  <mergeCells count="44">
    <mergeCell ref="L34:P34"/>
    <mergeCell ref="L26:P26"/>
    <mergeCell ref="B28:B34"/>
    <mergeCell ref="C28:H28"/>
    <mergeCell ref="J28:J34"/>
    <mergeCell ref="K28:P28"/>
    <mergeCell ref="D30:H30"/>
    <mergeCell ref="L30:P30"/>
    <mergeCell ref="D32:H32"/>
    <mergeCell ref="L32:P32"/>
    <mergeCell ref="D34:H34"/>
    <mergeCell ref="B20:B26"/>
    <mergeCell ref="C20:H20"/>
    <mergeCell ref="J20:J26"/>
    <mergeCell ref="K20:P20"/>
    <mergeCell ref="D22:H22"/>
    <mergeCell ref="L24:P24"/>
    <mergeCell ref="D26:H26"/>
    <mergeCell ref="B12:B18"/>
    <mergeCell ref="C12:H12"/>
    <mergeCell ref="J12:J18"/>
    <mergeCell ref="K12:P12"/>
    <mergeCell ref="D14:H14"/>
    <mergeCell ref="L14:P14"/>
    <mergeCell ref="D16:H16"/>
    <mergeCell ref="L16:P16"/>
    <mergeCell ref="D18:H18"/>
    <mergeCell ref="L18:P18"/>
    <mergeCell ref="B36:P36"/>
    <mergeCell ref="B1:P1"/>
    <mergeCell ref="K2:P2"/>
    <mergeCell ref="C2:H2"/>
    <mergeCell ref="B4:B10"/>
    <mergeCell ref="C4:H4"/>
    <mergeCell ref="J4:J10"/>
    <mergeCell ref="K4:P4"/>
    <mergeCell ref="D6:H6"/>
    <mergeCell ref="L6:P6"/>
    <mergeCell ref="D8:H8"/>
    <mergeCell ref="L8:P8"/>
    <mergeCell ref="D10:H10"/>
    <mergeCell ref="L10:P10"/>
    <mergeCell ref="L22:P22"/>
    <mergeCell ref="D24:H24"/>
  </mergeCells>
  <hyperlinks>
    <hyperlink ref="B2" location="COVER!A1" display="←"/>
  </hyperlinks>
  <pageMargins left="0.7" right="0.7" top="0.75" bottom="0.75" header="0.3" footer="0.3"/>
  <pageSetup paperSize="9" scale="48" orientation="portrait" horizontalDpi="4294967293" verticalDpi="0" r:id="rId1"/>
  <headerFooter>
    <oddHeader>&amp;C&amp;"Arial,Regular"&amp;K00-024Business Mental Math Randomizer</oddHeader>
    <oddFooter>&amp;C&amp;"Arial,Regular"&amp;K00-024Copyright © 2020 by Valentin Nugmanov</oddFooter>
  </headerFooter>
</worksheet>
</file>

<file path=xl/worksheets/sheet7.xml><?xml version="1.0" encoding="utf-8"?>
<worksheet xmlns="http://schemas.openxmlformats.org/spreadsheetml/2006/main" xmlns:r="http://schemas.openxmlformats.org/officeDocument/2006/relationships">
  <sheetPr>
    <tabColor rgb="FF79BBDE"/>
  </sheetPr>
  <dimension ref="B1:P43"/>
  <sheetViews>
    <sheetView showGridLines="0" showRowColHeaders="0" zoomScaleNormal="100" workbookViewId="0">
      <selection activeCell="B2" sqref="B2"/>
    </sheetView>
  </sheetViews>
  <sheetFormatPr defaultColWidth="10.875" defaultRowHeight="15"/>
  <cols>
    <col min="1" max="2" width="6.25" style="7" customWidth="1"/>
    <col min="3" max="3" width="16.25" style="9" customWidth="1"/>
    <col min="4" max="8" width="10" style="7" customWidth="1"/>
    <col min="9" max="9" width="7.5" style="7" customWidth="1"/>
    <col min="10" max="10" width="6.25" style="7" customWidth="1"/>
    <col min="11" max="11" width="16.25" style="9" customWidth="1"/>
    <col min="12" max="16" width="10" style="7" customWidth="1"/>
    <col min="17" max="17" width="6.25" style="7" customWidth="1"/>
    <col min="18" max="16384" width="10.875" style="7"/>
  </cols>
  <sheetData>
    <row r="1" spans="2:16" ht="37.5" customHeight="1">
      <c r="B1" s="50" t="s">
        <v>10</v>
      </c>
      <c r="C1" s="50"/>
      <c r="D1" s="50"/>
      <c r="E1" s="50"/>
      <c r="F1" s="50"/>
      <c r="G1" s="50"/>
      <c r="H1" s="50"/>
      <c r="I1" s="50"/>
      <c r="J1" s="50"/>
      <c r="K1" s="50"/>
      <c r="L1" s="50"/>
      <c r="M1" s="50"/>
      <c r="N1" s="50"/>
      <c r="O1" s="50"/>
      <c r="P1" s="50"/>
    </row>
    <row r="2" spans="2:16" ht="22.5" customHeight="1">
      <c r="B2" s="6" t="s">
        <v>140</v>
      </c>
      <c r="C2" s="51" t="s">
        <v>207</v>
      </c>
      <c r="D2" s="51"/>
      <c r="E2" s="51"/>
      <c r="F2" s="51"/>
      <c r="G2" s="51"/>
      <c r="H2" s="51"/>
      <c r="J2" s="8"/>
      <c r="K2" s="52" t="s">
        <v>143</v>
      </c>
      <c r="L2" s="52"/>
      <c r="M2" s="52"/>
      <c r="N2" s="52"/>
      <c r="O2" s="52"/>
      <c r="P2" s="52"/>
    </row>
    <row r="4" spans="2:16" ht="37.5" customHeight="1">
      <c r="B4" s="45" t="s">
        <v>183</v>
      </c>
      <c r="C4" s="47" t="s">
        <v>94</v>
      </c>
      <c r="D4" s="47"/>
      <c r="E4" s="47"/>
      <c r="F4" s="47"/>
      <c r="G4" s="47"/>
      <c r="H4" s="47"/>
      <c r="J4" s="45" t="s">
        <v>187</v>
      </c>
      <c r="K4" s="47" t="s">
        <v>98</v>
      </c>
      <c r="L4" s="47"/>
      <c r="M4" s="47"/>
      <c r="N4" s="47"/>
      <c r="O4" s="47"/>
      <c r="P4" s="47"/>
    </row>
    <row r="5" spans="2:16">
      <c r="B5" s="46"/>
      <c r="C5" s="1"/>
      <c r="D5" s="2"/>
      <c r="E5" s="2"/>
      <c r="F5" s="2"/>
      <c r="G5" s="2"/>
      <c r="H5" s="2"/>
      <c r="J5" s="46"/>
      <c r="K5" s="1"/>
      <c r="L5" s="2"/>
      <c r="M5" s="2"/>
      <c r="N5" s="2"/>
      <c r="O5" s="2"/>
      <c r="P5" s="2"/>
    </row>
    <row r="6" spans="2:16" ht="45" customHeight="1">
      <c r="B6" s="46"/>
      <c r="C6" s="3" t="s">
        <v>95</v>
      </c>
      <c r="D6" s="44" t="str">
        <f ca="1">CONCATENATE("After the launch of the new product, our existing product line has lost ",D38," of sales in physical channels and ",F38," more in digital ones.")</f>
        <v>After the launch of the new product, our existing product line has lost 53.8% of sales in physical channels and 38.4% more in digital ones.</v>
      </c>
      <c r="E6" s="44"/>
      <c r="F6" s="44"/>
      <c r="G6" s="44"/>
      <c r="H6" s="44"/>
      <c r="J6" s="46"/>
      <c r="K6" s="3" t="s">
        <v>23</v>
      </c>
      <c r="L6" s="44" t="str">
        <f ca="1">CONCATENATE("The share of voice for our original brand used to be ",L38,", but the new line extension gained an additional ",N38,".")</f>
        <v>The share of voice for our original brand used to be 1⁄16, but the new line extension gained an additional 1⁄20.</v>
      </c>
      <c r="M6" s="44"/>
      <c r="N6" s="44"/>
      <c r="O6" s="44"/>
      <c r="P6" s="44"/>
    </row>
    <row r="7" spans="2:16" ht="15" customHeight="1">
      <c r="B7" s="46"/>
      <c r="C7" s="4"/>
      <c r="D7" s="5"/>
      <c r="E7" s="5"/>
      <c r="F7" s="5"/>
      <c r="G7" s="5"/>
      <c r="H7" s="5"/>
      <c r="J7" s="46"/>
      <c r="K7" s="3"/>
      <c r="L7" s="5"/>
      <c r="M7" s="5"/>
      <c r="N7" s="5"/>
      <c r="O7" s="5"/>
      <c r="P7" s="5"/>
    </row>
    <row r="8" spans="2:16" ht="30" customHeight="1">
      <c r="B8" s="46"/>
      <c r="C8" s="3" t="s">
        <v>20</v>
      </c>
      <c r="D8" s="44" t="s">
        <v>257</v>
      </c>
      <c r="E8" s="44"/>
      <c r="F8" s="44"/>
      <c r="G8" s="44"/>
      <c r="H8" s="44"/>
      <c r="J8" s="46"/>
      <c r="K8" s="3" t="s">
        <v>20</v>
      </c>
      <c r="L8" s="44" t="s">
        <v>291</v>
      </c>
      <c r="M8" s="44"/>
      <c r="N8" s="44"/>
      <c r="O8" s="44"/>
      <c r="P8" s="44"/>
    </row>
    <row r="9" spans="2:16" ht="15" customHeight="1">
      <c r="B9" s="46"/>
      <c r="C9" s="4"/>
      <c r="D9" s="5"/>
      <c r="E9" s="5"/>
      <c r="F9" s="5"/>
      <c r="G9" s="5"/>
      <c r="H9" s="5"/>
      <c r="J9" s="46"/>
      <c r="K9" s="3"/>
      <c r="L9" s="5"/>
      <c r="M9" s="5"/>
      <c r="N9" s="5"/>
      <c r="O9" s="5"/>
      <c r="P9" s="5"/>
    </row>
    <row r="10" spans="2:16" ht="22.5" customHeight="1">
      <c r="B10" s="46"/>
      <c r="C10" s="3" t="s">
        <v>95</v>
      </c>
      <c r="D10" s="44" t="s">
        <v>96</v>
      </c>
      <c r="E10" s="44"/>
      <c r="F10" s="44"/>
      <c r="G10" s="44"/>
      <c r="H10" s="44"/>
      <c r="J10" s="46"/>
      <c r="K10" s="3" t="s">
        <v>23</v>
      </c>
      <c r="L10" s="44" t="s">
        <v>99</v>
      </c>
      <c r="M10" s="44"/>
      <c r="N10" s="44"/>
      <c r="O10" s="44"/>
      <c r="P10" s="44"/>
    </row>
    <row r="12" spans="2:16" ht="37.5" customHeight="1">
      <c r="B12" s="45" t="s">
        <v>184</v>
      </c>
      <c r="C12" s="47" t="s">
        <v>102</v>
      </c>
      <c r="D12" s="47"/>
      <c r="E12" s="47"/>
      <c r="F12" s="47"/>
      <c r="G12" s="47"/>
      <c r="H12" s="47"/>
      <c r="J12" s="45" t="s">
        <v>188</v>
      </c>
      <c r="K12" s="47" t="s">
        <v>181</v>
      </c>
      <c r="L12" s="47"/>
      <c r="M12" s="47"/>
      <c r="N12" s="47"/>
      <c r="O12" s="47"/>
      <c r="P12" s="47"/>
    </row>
    <row r="13" spans="2:16">
      <c r="B13" s="46"/>
      <c r="C13" s="1"/>
      <c r="D13" s="2"/>
      <c r="E13" s="2"/>
      <c r="F13" s="2"/>
      <c r="G13" s="2"/>
      <c r="H13" s="2"/>
      <c r="J13" s="46"/>
      <c r="K13" s="1"/>
      <c r="L13" s="2"/>
      <c r="M13" s="2"/>
      <c r="N13" s="2"/>
      <c r="O13" s="2"/>
      <c r="P13" s="2"/>
    </row>
    <row r="14" spans="2:16" ht="45" customHeight="1">
      <c r="B14" s="46"/>
      <c r="C14" s="3" t="s">
        <v>23</v>
      </c>
      <c r="D14" s="44" t="str">
        <f ca="1">CONCATENATE("We’ve just received the results of the latest customer survey: ",D39," qualify as promoters and ",F39," as detractors.")</f>
        <v>We’ve just received the results of the latest customer survey: 45% qualify as promoters and 2% as detractors.</v>
      </c>
      <c r="E14" s="44"/>
      <c r="F14" s="44"/>
      <c r="G14" s="44"/>
      <c r="H14" s="44"/>
      <c r="J14" s="46"/>
      <c r="K14" s="3" t="s">
        <v>180</v>
      </c>
      <c r="L14" s="44" t="str">
        <f ca="1">CONCATENATE("Our planned production time is ",L39," of the day with a ",N39," fraction of downtime.")</f>
        <v>Our planned production time is 4⁄19 of the day with a 3⁄19 fraction of downtime.</v>
      </c>
      <c r="M14" s="44"/>
      <c r="N14" s="44"/>
      <c r="O14" s="44"/>
      <c r="P14" s="44"/>
    </row>
    <row r="15" spans="2:16" ht="15" customHeight="1">
      <c r="B15" s="46"/>
      <c r="C15" s="3"/>
      <c r="D15" s="5"/>
      <c r="E15" s="5"/>
      <c r="F15" s="5"/>
      <c r="G15" s="5"/>
      <c r="H15" s="5"/>
      <c r="J15" s="46"/>
      <c r="K15" s="3"/>
      <c r="L15" s="5"/>
      <c r="M15" s="5"/>
      <c r="N15" s="5"/>
      <c r="O15" s="5"/>
      <c r="P15" s="5"/>
    </row>
    <row r="16" spans="2:16" ht="15" customHeight="1">
      <c r="B16" s="46"/>
      <c r="C16" s="3" t="s">
        <v>20</v>
      </c>
      <c r="D16" s="44" t="s">
        <v>258</v>
      </c>
      <c r="E16" s="44"/>
      <c r="F16" s="44"/>
      <c r="G16" s="44"/>
      <c r="H16" s="44"/>
      <c r="J16" s="46"/>
      <c r="K16" s="3" t="s">
        <v>20</v>
      </c>
      <c r="L16" s="44" t="s">
        <v>262</v>
      </c>
      <c r="M16" s="44"/>
      <c r="N16" s="44"/>
      <c r="O16" s="44"/>
      <c r="P16" s="44"/>
    </row>
    <row r="17" spans="2:16" ht="15" customHeight="1">
      <c r="B17" s="46"/>
      <c r="C17" s="3"/>
      <c r="D17" s="5"/>
      <c r="E17" s="5"/>
      <c r="F17" s="5"/>
      <c r="G17" s="5"/>
      <c r="H17" s="5"/>
      <c r="J17" s="46"/>
      <c r="K17" s="3"/>
      <c r="L17" s="5"/>
      <c r="M17" s="5"/>
      <c r="N17" s="5"/>
      <c r="O17" s="5"/>
      <c r="P17" s="5"/>
    </row>
    <row r="18" spans="2:16" ht="22.5" customHeight="1">
      <c r="B18" s="46"/>
      <c r="C18" s="3" t="s">
        <v>23</v>
      </c>
      <c r="D18" s="44" t="s">
        <v>103</v>
      </c>
      <c r="E18" s="44"/>
      <c r="F18" s="44"/>
      <c r="G18" s="44"/>
      <c r="H18" s="44"/>
      <c r="J18" s="46"/>
      <c r="K18" s="3" t="s">
        <v>180</v>
      </c>
      <c r="L18" s="44" t="s">
        <v>104</v>
      </c>
      <c r="M18" s="44"/>
      <c r="N18" s="44"/>
      <c r="O18" s="44"/>
      <c r="P18" s="44"/>
    </row>
    <row r="20" spans="2:16" ht="37.5" customHeight="1">
      <c r="B20" s="45" t="s">
        <v>185</v>
      </c>
      <c r="C20" s="47" t="s">
        <v>97</v>
      </c>
      <c r="D20" s="47"/>
      <c r="E20" s="47"/>
      <c r="F20" s="47"/>
      <c r="G20" s="47"/>
      <c r="H20" s="47"/>
      <c r="J20" s="45" t="s">
        <v>189</v>
      </c>
      <c r="K20" s="47" t="s">
        <v>100</v>
      </c>
      <c r="L20" s="47"/>
      <c r="M20" s="47"/>
      <c r="N20" s="47"/>
      <c r="O20" s="47"/>
      <c r="P20" s="47"/>
    </row>
    <row r="21" spans="2:16">
      <c r="B21" s="46"/>
      <c r="C21" s="2"/>
      <c r="D21" s="2"/>
      <c r="E21" s="2"/>
      <c r="F21" s="2"/>
      <c r="G21" s="2"/>
      <c r="H21" s="2"/>
      <c r="J21" s="46"/>
      <c r="K21" s="1"/>
      <c r="L21" s="2"/>
      <c r="M21" s="2"/>
      <c r="N21" s="2"/>
      <c r="O21" s="2"/>
      <c r="P21" s="2"/>
    </row>
    <row r="22" spans="2:16" ht="30" customHeight="1">
      <c r="B22" s="46"/>
      <c r="C22" s="3" t="s">
        <v>23</v>
      </c>
      <c r="D22" s="44" t="str">
        <f ca="1">CONCATENATE("HQ recommended to set the discount at ",D40," but we’re doing well at only ",F40," of that.")</f>
        <v>HQ recommended to set the discount at 9.9% but we’re doing well at only 5.3% of that.</v>
      </c>
      <c r="E22" s="44"/>
      <c r="F22" s="44"/>
      <c r="G22" s="44"/>
      <c r="H22" s="44"/>
      <c r="J22" s="46"/>
      <c r="K22" s="3" t="s">
        <v>101</v>
      </c>
      <c r="L22" s="44" t="str">
        <f ca="1">CONCATENATE("The possible end-of-life value of this project is ",L40," of a million dollars with a probability of ",N40,".")</f>
        <v>The possible end-of-life value of this project is 8⁄16 of a million dollars with a probability of 7⁄13.</v>
      </c>
      <c r="M22" s="44"/>
      <c r="N22" s="44"/>
      <c r="O22" s="44"/>
      <c r="P22" s="44"/>
    </row>
    <row r="23" spans="2:16" ht="15" customHeight="1">
      <c r="B23" s="46"/>
      <c r="C23" s="3"/>
      <c r="D23" s="5"/>
      <c r="E23" s="5"/>
      <c r="F23" s="5"/>
      <c r="G23" s="5"/>
      <c r="H23" s="5"/>
      <c r="J23" s="46"/>
      <c r="K23" s="3"/>
      <c r="L23" s="5"/>
      <c r="M23" s="5"/>
      <c r="N23" s="5"/>
      <c r="O23" s="5"/>
      <c r="P23" s="5"/>
    </row>
    <row r="24" spans="2:16" ht="15" customHeight="1">
      <c r="B24" s="46"/>
      <c r="C24" s="3" t="s">
        <v>20</v>
      </c>
      <c r="D24" s="44" t="s">
        <v>259</v>
      </c>
      <c r="E24" s="44"/>
      <c r="F24" s="44"/>
      <c r="G24" s="44"/>
      <c r="H24" s="44"/>
      <c r="J24" s="46"/>
      <c r="K24" s="3" t="s">
        <v>20</v>
      </c>
      <c r="L24" s="44" t="s">
        <v>261</v>
      </c>
      <c r="M24" s="44"/>
      <c r="N24" s="44"/>
      <c r="O24" s="44"/>
      <c r="P24" s="44"/>
    </row>
    <row r="25" spans="2:16" ht="15" customHeight="1">
      <c r="B25" s="46"/>
      <c r="C25" s="3"/>
      <c r="D25" s="5"/>
      <c r="E25" s="5"/>
      <c r="F25" s="5"/>
      <c r="G25" s="5"/>
      <c r="H25" s="5"/>
      <c r="J25" s="46"/>
      <c r="K25" s="3"/>
      <c r="L25" s="5"/>
      <c r="M25" s="5"/>
      <c r="N25" s="5"/>
      <c r="O25" s="5"/>
      <c r="P25" s="5"/>
    </row>
    <row r="26" spans="2:16" ht="22.5" customHeight="1">
      <c r="B26" s="46"/>
      <c r="C26" s="3" t="s">
        <v>23</v>
      </c>
      <c r="D26" s="44" t="s">
        <v>215</v>
      </c>
      <c r="E26" s="44"/>
      <c r="F26" s="44"/>
      <c r="G26" s="44"/>
      <c r="H26" s="44"/>
      <c r="J26" s="46"/>
      <c r="K26" s="3" t="s">
        <v>101</v>
      </c>
      <c r="L26" s="44" t="s">
        <v>182</v>
      </c>
      <c r="M26" s="44"/>
      <c r="N26" s="44"/>
      <c r="O26" s="44"/>
      <c r="P26" s="44"/>
    </row>
    <row r="27" spans="2:16">
      <c r="C27" s="7"/>
    </row>
    <row r="28" spans="2:16" ht="37.5" customHeight="1">
      <c r="B28" s="45" t="s">
        <v>186</v>
      </c>
      <c r="C28" s="47" t="s">
        <v>177</v>
      </c>
      <c r="D28" s="47"/>
      <c r="E28" s="47"/>
      <c r="F28" s="47"/>
      <c r="G28" s="47"/>
      <c r="H28" s="47"/>
      <c r="J28" s="45" t="s">
        <v>190</v>
      </c>
      <c r="K28" s="47" t="s">
        <v>105</v>
      </c>
      <c r="L28" s="47"/>
      <c r="M28" s="47"/>
      <c r="N28" s="47"/>
      <c r="O28" s="47"/>
      <c r="P28" s="47"/>
    </row>
    <row r="29" spans="2:16">
      <c r="B29" s="46"/>
      <c r="C29" s="2"/>
      <c r="D29" s="2"/>
      <c r="E29" s="2"/>
      <c r="F29" s="2"/>
      <c r="G29" s="2"/>
      <c r="H29" s="2"/>
      <c r="J29" s="46"/>
      <c r="K29" s="1"/>
      <c r="L29" s="2"/>
      <c r="M29" s="2"/>
      <c r="N29" s="2"/>
      <c r="O29" s="2"/>
      <c r="P29" s="2"/>
    </row>
    <row r="30" spans="2:16" ht="30" customHeight="1">
      <c r="B30" s="46"/>
      <c r="C30" s="3" t="s">
        <v>178</v>
      </c>
      <c r="D30" s="44" t="str">
        <f ca="1">CONCATENATE("Currently, we hold ",D41," of the market compared to ",F41," for the leader.")</f>
        <v>Currently, we hold 4.3% of the market compared to 12.9% for the leader.</v>
      </c>
      <c r="E30" s="44"/>
      <c r="F30" s="44"/>
      <c r="G30" s="44"/>
      <c r="H30" s="44"/>
      <c r="J30" s="46"/>
      <c r="K30" s="3" t="s">
        <v>19</v>
      </c>
      <c r="L30" s="44" t="str">
        <f ca="1">CONCATENATE("The shares of the company you’ve inquired about are trading at $",L41,", for an earnings per share of $",N41,".")</f>
        <v>The shares of the company you’ve inquired about are trading at $7⁄20, for an earnings per share of $1⁄17.</v>
      </c>
      <c r="M30" s="44"/>
      <c r="N30" s="44"/>
      <c r="O30" s="44"/>
      <c r="P30" s="44"/>
    </row>
    <row r="31" spans="2:16" ht="15" customHeight="1">
      <c r="B31" s="46"/>
      <c r="C31" s="3"/>
      <c r="D31" s="5"/>
      <c r="E31" s="5"/>
      <c r="F31" s="5"/>
      <c r="G31" s="5"/>
      <c r="H31" s="5"/>
      <c r="J31" s="46"/>
      <c r="K31" s="3"/>
      <c r="L31" s="5"/>
      <c r="M31" s="5"/>
      <c r="N31" s="5"/>
      <c r="O31" s="5"/>
      <c r="P31" s="5"/>
    </row>
    <row r="32" spans="2:16" ht="15" customHeight="1">
      <c r="B32" s="46"/>
      <c r="C32" s="3" t="s">
        <v>20</v>
      </c>
      <c r="D32" s="44" t="s">
        <v>274</v>
      </c>
      <c r="E32" s="44"/>
      <c r="F32" s="44"/>
      <c r="G32" s="44"/>
      <c r="H32" s="44"/>
      <c r="J32" s="46"/>
      <c r="K32" s="3" t="s">
        <v>20</v>
      </c>
      <c r="L32" s="44" t="s">
        <v>260</v>
      </c>
      <c r="M32" s="44"/>
      <c r="N32" s="44"/>
      <c r="O32" s="44"/>
      <c r="P32" s="44"/>
    </row>
    <row r="33" spans="2:16" ht="15" customHeight="1">
      <c r="B33" s="46"/>
      <c r="C33" s="3"/>
      <c r="D33" s="5"/>
      <c r="E33" s="5"/>
      <c r="F33" s="5"/>
      <c r="G33" s="5"/>
      <c r="H33" s="5"/>
      <c r="J33" s="46"/>
      <c r="K33" s="3"/>
      <c r="L33" s="5"/>
      <c r="M33" s="5"/>
      <c r="N33" s="5"/>
      <c r="O33" s="5"/>
      <c r="P33" s="5"/>
    </row>
    <row r="34" spans="2:16" ht="37.5" customHeight="1">
      <c r="B34" s="46"/>
      <c r="C34" s="3" t="s">
        <v>178</v>
      </c>
      <c r="D34" s="44" t="s">
        <v>179</v>
      </c>
      <c r="E34" s="44"/>
      <c r="F34" s="44"/>
      <c r="G34" s="44"/>
      <c r="H34" s="44"/>
      <c r="J34" s="46"/>
      <c r="K34" s="3" t="s">
        <v>19</v>
      </c>
      <c r="L34" s="44" t="s">
        <v>106</v>
      </c>
      <c r="M34" s="44"/>
      <c r="N34" s="44"/>
      <c r="O34" s="44"/>
      <c r="P34" s="44"/>
    </row>
    <row r="35" spans="2:16" ht="37.5" customHeight="1"/>
    <row r="36" spans="2:16" ht="37.5" customHeight="1">
      <c r="B36" s="48" t="s">
        <v>144</v>
      </c>
      <c r="C36" s="48"/>
      <c r="D36" s="48"/>
      <c r="E36" s="48"/>
      <c r="F36" s="48"/>
      <c r="G36" s="48"/>
      <c r="H36" s="48"/>
      <c r="I36" s="48"/>
      <c r="J36" s="48"/>
      <c r="K36" s="48"/>
      <c r="L36" s="48"/>
      <c r="M36" s="48"/>
      <c r="N36" s="48"/>
      <c r="O36" s="48"/>
      <c r="P36" s="48"/>
    </row>
    <row r="38" spans="2:16" ht="18.75" customHeight="1">
      <c r="C38" s="14" t="s">
        <v>15</v>
      </c>
      <c r="D38" s="19" t="str">
        <f ca="1">CONCATENATE(IF(RAND()&lt;0.5,RANDBETWEEN(1,99),RANDBETWEEN(10,989)/10),"%")</f>
        <v>53.8%</v>
      </c>
      <c r="E38" s="14" t="s">
        <v>0</v>
      </c>
      <c r="F38" s="19" t="str">
        <f ca="1">IF(RAND()&lt;0.5,CONCATENATE(RANDBETWEEN(1,100-(ROUNDUP(MID('6. FRACTIONAL NUMBERS'!D38,1,FIND("%",'6. FRACTIONAL NUMBERS'!D38,1)-1),0))),"%"),CONCATENATE(RANDBETWEEN(1,1000-MID('6. FRACTIONAL NUMBERS'!D38,1,FIND("%",'6. FRACTIONAL NUMBERS'!D38,1)-1)*10)/10,"%"))</f>
        <v>38.4%</v>
      </c>
      <c r="G38" s="15" t="s">
        <v>4</v>
      </c>
      <c r="H38" s="22" t="str">
        <f ca="1">CONCATENATE(('6. FRACTIONAL NUMBERS'!D38+'6. FRACTIONAL NUMBERS'!F38)*100,"%")</f>
        <v>92.2%</v>
      </c>
      <c r="I38" s="14"/>
      <c r="J38" s="14"/>
      <c r="K38" s="14" t="s">
        <v>17</v>
      </c>
      <c r="L38" s="19" t="str">
        <f ca="1">CONCATENATE(RANDBETWEEN(1,9),"⁄",RANDBETWEEN(10,20))</f>
        <v>1⁄16</v>
      </c>
      <c r="M38" s="14" t="s">
        <v>0</v>
      </c>
      <c r="N38" s="19" t="str">
        <f ca="1">CONCATENATE(RANDBETWEEN(1,IF(MID(L38,3,2)-MID(L38,1,1)&lt;10,(MID(L38,3,2)-MID(L38,1,1)),MID(L38,1,1))),"⁄",RANDBETWEEN(MID(L38,3,2),20))</f>
        <v>1⁄20</v>
      </c>
      <c r="O38" s="15" t="s">
        <v>4</v>
      </c>
      <c r="P38" s="22" t="str">
        <f ca="1">CONCATENATE(MID('6. FRACTIONAL NUMBERS'!L38,1,1)*MID('6. FRACTIONAL NUMBERS'!N38,3,2)+MID('6. FRACTIONAL NUMBERS'!N38,1,1)*MID('6. FRACTIONAL NUMBERS'!L38,3,2),"⁄",MID('6. FRACTIONAL NUMBERS'!L38,3,2)*MID('6. FRACTIONAL NUMBERS'!N38,3,2))</f>
        <v>36⁄320</v>
      </c>
    </row>
    <row r="39" spans="2:16" ht="18.75" customHeight="1">
      <c r="C39" s="14" t="s">
        <v>31</v>
      </c>
      <c r="D39" s="19" t="str">
        <f ca="1">CONCATENATE(IF(RAND()&lt;0.5,RANDBETWEEN(10,99),RANDBETWEEN(101,999)/10),"%")</f>
        <v>45%</v>
      </c>
      <c r="E39" s="14" t="s">
        <v>3</v>
      </c>
      <c r="F39" s="19" t="str">
        <f ca="1">IF(RAND()&lt;0.5,CONCATENATE(RANDBETWEEN(1,MID('6. FRACTIONAL NUMBERS'!D39,1,FIND("%",'6. FRACTIONAL NUMBERS'!D39,1)-1)),"%"),CONCATENATE((RANDBETWEEN(1,(MID('6. FRACTIONAL NUMBERS'!D39,1,FIND("%",'6. FRACTIONAL NUMBERS'!D39,1)-1)*10))/10),"%"))</f>
        <v>2%</v>
      </c>
      <c r="G39" s="15" t="s">
        <v>4</v>
      </c>
      <c r="H39" s="22" t="str">
        <f ca="1">CONCATENATE(ROUND(MID(D39,1,FIND("%",D39,1)-1)-MID(F39,1,FIND("%",F39,1)-1),1)," p.p.")</f>
        <v>43 p.p.</v>
      </c>
      <c r="I39" s="14"/>
      <c r="J39" s="14"/>
      <c r="K39" s="14" t="s">
        <v>33</v>
      </c>
      <c r="L39" s="19" t="str">
        <f ca="1">CONCATENATE(RANDBETWEEN(MID('6. FRACTIONAL NUMBERS'!N39,1,1),9),"⁄",RANDBETWEEN(10,MID('6. FRACTIONAL NUMBERS'!N39,3,2)))</f>
        <v>4⁄19</v>
      </c>
      <c r="M39" s="14" t="s">
        <v>3</v>
      </c>
      <c r="N39" s="19" t="str">
        <f ca="1">CONCATENATE(RANDBETWEEN(1,9),"⁄",RANDBETWEEN(10,20))</f>
        <v>3⁄19</v>
      </c>
      <c r="O39" s="15" t="s">
        <v>4</v>
      </c>
      <c r="P39" s="22" t="str">
        <f ca="1">IF(MID('6. FRACTIONAL NUMBERS'!L39,1,1)*MID('6. FRACTIONAL NUMBERS'!N39,3,2)-MID('6. FRACTIONAL NUMBERS'!N39,1,1)*MID('6. FRACTIONAL NUMBERS'!L39,3,2)=0,"0",CONCATENATE(MID('6. FRACTIONAL NUMBERS'!L39,1,1)*MID('6. FRACTIONAL NUMBERS'!N39,3,2)-MID('6. FRACTIONAL NUMBERS'!N39,1,1)*MID('6. FRACTIONAL NUMBERS'!L39,3,2),"⁄",MID('6. FRACTIONAL NUMBERS'!L39,3,2)*MID('6. FRACTIONAL NUMBERS'!N39,3,2)))</f>
        <v>19⁄361</v>
      </c>
    </row>
    <row r="40" spans="2:16" ht="18.75" customHeight="1">
      <c r="C40" s="14" t="s">
        <v>16</v>
      </c>
      <c r="D40" s="19" t="str">
        <f ca="1">CONCATENATE(IF(RAND()&lt;0.5,RANDBETWEEN(1,99),RANDBETWEEN(1,99)/10),"%")</f>
        <v>9.9%</v>
      </c>
      <c r="E40" s="14" t="s">
        <v>1</v>
      </c>
      <c r="F40" s="19" t="str">
        <f ca="1">CONCATENATE(IF(RAND()&lt;0.5,RANDBETWEEN(1,99),RANDBETWEEN(1,99)/10),"%")</f>
        <v>5.3%</v>
      </c>
      <c r="G40" s="15" t="s">
        <v>4</v>
      </c>
      <c r="H40" s="22" t="str">
        <f ca="1">CONCATENATE('6. FRACTIONAL NUMBERS'!D40*'6. FRACTIONAL NUMBERS'!F40*100,"%")</f>
        <v>0.5247%</v>
      </c>
      <c r="I40" s="14"/>
      <c r="J40" s="14"/>
      <c r="K40" s="14" t="s">
        <v>18</v>
      </c>
      <c r="L40" s="19" t="str">
        <f ca="1">CONCATENATE(RANDBETWEEN(1,9),"⁄",RANDBETWEEN(10,20))</f>
        <v>8⁄16</v>
      </c>
      <c r="M40" s="14" t="s">
        <v>1</v>
      </c>
      <c r="N40" s="21" t="str">
        <f ca="1">CONCATENATE(RANDBETWEEN(1,9),"⁄",RANDBETWEEN(10,20))</f>
        <v>7⁄13</v>
      </c>
      <c r="O40" s="15" t="s">
        <v>4</v>
      </c>
      <c r="P40" s="22" t="str">
        <f ca="1">CONCATENATE(MID(L40,1,1)*MID(N40,1,1),"⁄",MID(L40,3,2)*MID(N40,3,2))</f>
        <v>56⁄208</v>
      </c>
    </row>
    <row r="41" spans="2:16" ht="18.75" customHeight="1">
      <c r="C41" s="14" t="s">
        <v>32</v>
      </c>
      <c r="D41" s="19" t="str">
        <f ca="1">CONCATENATE(IF(RAND()&lt;0.2,RANDBETWEEN(1,10),RANDBETWEEN(10,100)/10),"%")</f>
        <v>4.3%</v>
      </c>
      <c r="E41" s="14" t="s">
        <v>2</v>
      </c>
      <c r="F41" s="19" t="str">
        <f ca="1">CONCATENATE(MID(D41,1,FIND("%",D41,1)-1)*RANDBETWEEN(2,ROUND(10-(MID(D41,1,FIND("%",D41,1)-1)/10),0)),"%")</f>
        <v>12.9%</v>
      </c>
      <c r="G41" s="15" t="s">
        <v>4</v>
      </c>
      <c r="H41" s="22">
        <f ca="1">ROUND(D41/F41,2)</f>
        <v>0.33</v>
      </c>
      <c r="I41" s="14"/>
      <c r="J41" s="14"/>
      <c r="K41" s="14" t="s">
        <v>34</v>
      </c>
      <c r="L41" s="19" t="str">
        <f ca="1">CONCATENATE(RANDBETWEEN(1,9),"⁄",RANDBETWEEN(10,20))</f>
        <v>7⁄20</v>
      </c>
      <c r="M41" s="14" t="s">
        <v>2</v>
      </c>
      <c r="N41" s="19" t="str">
        <f ca="1">CONCATENATE(RANDBETWEEN(1,9),"⁄",RANDBETWEEN(10,20))</f>
        <v>1⁄17</v>
      </c>
      <c r="O41" s="15" t="s">
        <v>4</v>
      </c>
      <c r="P41" s="22" t="str">
        <f ca="1">IF((MID('6. FRACTIONAL NUMBERS'!L41,1,1)*MID('6. FRACTIONAL NUMBERS'!N41,3,2))/(MID('6. FRACTIONAL NUMBERS'!L41,3,2)*MID('6. FRACTIONAL NUMBERS'!N41,1,1))&lt;1,CONCATENATE(MID('6. FRACTIONAL NUMBERS'!L41,1,1)*MID('6. FRACTIONAL NUMBERS'!N41,3,2),"⁄",MID('6. FRACTIONAL NUMBERS'!L41,3,2)*MID('6. FRACTIONAL NUMBERS'!N41,1,1)),CONCATENATE(QUOTIENT(MID('6. FRACTIONAL NUMBERS'!L41,1,1)*MID('6. FRACTIONAL NUMBERS'!N41,3,2),MID('6. FRACTIONAL NUMBERS'!L41,3,2)*MID('6. FRACTIONAL NUMBERS'!N41,1,1))," ",MOD(MID('6. FRACTIONAL NUMBERS'!L41,1,1)*MID('6. FRACTIONAL NUMBERS'!N41,3,2),MID('6. FRACTIONAL NUMBERS'!L41,3,2)*MID('6. FRACTIONAL NUMBERS'!N41,1,1)),"⁄",MID('6. FRACTIONAL NUMBERS'!L41,3,2)*MID('6. FRACTIONAL NUMBERS'!N41,1,1)))</f>
        <v>5 19⁄20</v>
      </c>
    </row>
    <row r="42" spans="2:16" ht="22.5" customHeight="1"/>
    <row r="43" spans="2:16">
      <c r="K43" s="7"/>
      <c r="M43" s="24" t="s">
        <v>11</v>
      </c>
    </row>
  </sheetData>
  <sheetProtection password="EF4F" sheet="1" objects="1" scenarios="1" selectLockedCells="1"/>
  <mergeCells count="44">
    <mergeCell ref="D18:H18"/>
    <mergeCell ref="L10:P10"/>
    <mergeCell ref="K4:P4"/>
    <mergeCell ref="D6:H6"/>
    <mergeCell ref="L6:P6"/>
    <mergeCell ref="D8:H8"/>
    <mergeCell ref="L8:P8"/>
    <mergeCell ref="C2:H2"/>
    <mergeCell ref="B4:B10"/>
    <mergeCell ref="C4:H4"/>
    <mergeCell ref="J4:J10"/>
    <mergeCell ref="D10:H10"/>
    <mergeCell ref="B36:P36"/>
    <mergeCell ref="K12:P12"/>
    <mergeCell ref="D14:H14"/>
    <mergeCell ref="L14:P14"/>
    <mergeCell ref="D16:H16"/>
    <mergeCell ref="L16:P16"/>
    <mergeCell ref="L18:P18"/>
    <mergeCell ref="K20:P20"/>
    <mergeCell ref="D22:H22"/>
    <mergeCell ref="L22:P22"/>
    <mergeCell ref="D24:H24"/>
    <mergeCell ref="L24:P24"/>
    <mergeCell ref="J20:J26"/>
    <mergeCell ref="D26:H26"/>
    <mergeCell ref="C12:H12"/>
    <mergeCell ref="J12:J18"/>
    <mergeCell ref="B1:P1"/>
    <mergeCell ref="K2:P2"/>
    <mergeCell ref="L34:P34"/>
    <mergeCell ref="L26:P26"/>
    <mergeCell ref="B28:B34"/>
    <mergeCell ref="C28:H28"/>
    <mergeCell ref="J28:J34"/>
    <mergeCell ref="K28:P28"/>
    <mergeCell ref="D30:H30"/>
    <mergeCell ref="L30:P30"/>
    <mergeCell ref="D32:H32"/>
    <mergeCell ref="L32:P32"/>
    <mergeCell ref="D34:H34"/>
    <mergeCell ref="B20:B26"/>
    <mergeCell ref="C20:H20"/>
    <mergeCell ref="B12:B18"/>
  </mergeCells>
  <hyperlinks>
    <hyperlink ref="B2" location="COVER!A1" display="←"/>
  </hyperlinks>
  <pageMargins left="0.7" right="0.7" top="0.75" bottom="0.75" header="0.3" footer="0.3"/>
  <pageSetup paperSize="9" scale="48" orientation="portrait" horizontalDpi="4294967293" verticalDpi="0" r:id="rId1"/>
  <headerFooter>
    <oddHeader>&amp;C&amp;"Arial,Regular"&amp;K00-024Business Mental Math Randomizer</oddHeader>
    <oddFooter>&amp;C&amp;"Arial,Regular"&amp;K00-024Copyright © 2020 by Valentin Nugmanov</oddFooter>
  </headerFooter>
  <ignoredErrors>
    <ignoredError sqref="L39" formula="1"/>
  </ignoredErrors>
</worksheet>
</file>

<file path=xl/worksheets/sheet8.xml><?xml version="1.0" encoding="utf-8"?>
<worksheet xmlns="http://schemas.openxmlformats.org/spreadsheetml/2006/main" xmlns:r="http://schemas.openxmlformats.org/officeDocument/2006/relationships">
  <sheetPr>
    <tabColor rgb="FF79BBDE"/>
  </sheetPr>
  <dimension ref="B1:P43"/>
  <sheetViews>
    <sheetView showGridLines="0" showRowColHeaders="0" zoomScaleNormal="100" workbookViewId="0">
      <selection activeCell="B2" sqref="B2"/>
    </sheetView>
  </sheetViews>
  <sheetFormatPr defaultColWidth="10.875" defaultRowHeight="15"/>
  <cols>
    <col min="1" max="2" width="6.25" style="7" customWidth="1"/>
    <col min="3" max="3" width="16.25" style="9" customWidth="1"/>
    <col min="4" max="8" width="10" style="7" customWidth="1"/>
    <col min="9" max="9" width="7.5" style="7" customWidth="1"/>
    <col min="10" max="10" width="6.25" style="7" customWidth="1"/>
    <col min="11" max="11" width="16.25" style="9" customWidth="1"/>
    <col min="12" max="16" width="10" style="7" customWidth="1"/>
    <col min="17" max="17" width="6.25" style="7" customWidth="1"/>
    <col min="18" max="16384" width="10.875" style="7"/>
  </cols>
  <sheetData>
    <row r="1" spans="2:16" ht="37.5" customHeight="1">
      <c r="B1" s="50" t="s">
        <v>10</v>
      </c>
      <c r="C1" s="50"/>
      <c r="D1" s="50"/>
      <c r="E1" s="50"/>
      <c r="F1" s="50"/>
      <c r="G1" s="50"/>
      <c r="H1" s="50"/>
      <c r="I1" s="50"/>
      <c r="J1" s="50"/>
      <c r="K1" s="50"/>
      <c r="L1" s="50"/>
      <c r="M1" s="50"/>
      <c r="N1" s="50"/>
      <c r="O1" s="50"/>
      <c r="P1" s="50"/>
    </row>
    <row r="2" spans="2:16" ht="22.5" customHeight="1">
      <c r="B2" s="6" t="s">
        <v>140</v>
      </c>
      <c r="C2" s="51" t="s">
        <v>208</v>
      </c>
      <c r="D2" s="51"/>
      <c r="E2" s="51"/>
      <c r="F2" s="51"/>
      <c r="G2" s="51"/>
      <c r="H2" s="51"/>
      <c r="J2" s="8"/>
      <c r="K2" s="52" t="s">
        <v>143</v>
      </c>
      <c r="L2" s="52"/>
      <c r="M2" s="52"/>
      <c r="N2" s="52"/>
      <c r="O2" s="52"/>
      <c r="P2" s="52"/>
    </row>
    <row r="4" spans="2:16" ht="37.5" customHeight="1">
      <c r="B4" s="45" t="s">
        <v>292</v>
      </c>
      <c r="C4" s="47" t="s">
        <v>107</v>
      </c>
      <c r="D4" s="47"/>
      <c r="E4" s="47"/>
      <c r="F4" s="47"/>
      <c r="G4" s="47"/>
      <c r="H4" s="47"/>
      <c r="J4" s="45" t="s">
        <v>296</v>
      </c>
      <c r="K4" s="47" t="s">
        <v>117</v>
      </c>
      <c r="L4" s="47"/>
      <c r="M4" s="47"/>
      <c r="N4" s="47"/>
      <c r="O4" s="47"/>
      <c r="P4" s="47"/>
    </row>
    <row r="5" spans="2:16">
      <c r="B5" s="46"/>
      <c r="C5" s="1"/>
      <c r="D5" s="2"/>
      <c r="E5" s="2"/>
      <c r="F5" s="2"/>
      <c r="G5" s="2"/>
      <c r="H5" s="2"/>
      <c r="J5" s="46"/>
      <c r="K5" s="1"/>
      <c r="L5" s="2"/>
      <c r="M5" s="2"/>
      <c r="N5" s="2"/>
      <c r="O5" s="2"/>
      <c r="P5" s="2"/>
    </row>
    <row r="6" spans="2:16" ht="45" customHeight="1">
      <c r="B6" s="46"/>
      <c r="C6" s="3" t="s">
        <v>108</v>
      </c>
      <c r="D6" s="44" t="str">
        <f ca="1">CONCATENATE("The effective sales radius of this location is ",MID(D38,1,FIND("→",D38,1)-2),". Investors want to know the radius in ",MID(D38,FIND("→",D38,1)+2,FIND("s",D38,15))," though.")</f>
        <v>The effective sales radius of this location is 200 yards. Investors want to know the radius in meters though.</v>
      </c>
      <c r="E6" s="44"/>
      <c r="F6" s="44"/>
      <c r="G6" s="44"/>
      <c r="H6" s="44"/>
      <c r="J6" s="46"/>
      <c r="K6" s="3" t="s">
        <v>118</v>
      </c>
      <c r="L6" s="44" t="str">
        <f ca="1">CONCATENATE("The movement speed of the prototype is ",MID(L38,1,FIND("→",L38,1)-2),". Let me convert it to ",MID(L38,FIND("→",L38,1)+2,4)," …")</f>
        <v>The movement speed of the prototype is 133 km/h. Let me convert it to mph …</v>
      </c>
      <c r="M6" s="44"/>
      <c r="N6" s="44"/>
      <c r="O6" s="44"/>
      <c r="P6" s="44"/>
    </row>
    <row r="7" spans="2:16" ht="15" customHeight="1">
      <c r="B7" s="46"/>
      <c r="C7" s="4"/>
      <c r="D7" s="5"/>
      <c r="E7" s="5"/>
      <c r="F7" s="5"/>
      <c r="G7" s="5"/>
      <c r="H7" s="5"/>
      <c r="J7" s="46"/>
      <c r="K7" s="3"/>
      <c r="L7" s="5"/>
      <c r="M7" s="5"/>
      <c r="N7" s="5"/>
      <c r="O7" s="5"/>
      <c r="P7" s="5"/>
    </row>
    <row r="8" spans="2:16" ht="15" customHeight="1">
      <c r="B8" s="46"/>
      <c r="C8" s="3" t="s">
        <v>20</v>
      </c>
      <c r="D8" s="44" t="s">
        <v>263</v>
      </c>
      <c r="E8" s="44"/>
      <c r="F8" s="44"/>
      <c r="G8" s="44"/>
      <c r="H8" s="44"/>
      <c r="J8" s="46"/>
      <c r="K8" s="3" t="s">
        <v>20</v>
      </c>
      <c r="L8" s="44" t="s">
        <v>270</v>
      </c>
      <c r="M8" s="44"/>
      <c r="N8" s="44"/>
      <c r="O8" s="44"/>
      <c r="P8" s="44"/>
    </row>
    <row r="9" spans="2:16" ht="15" customHeight="1">
      <c r="B9" s="46"/>
      <c r="C9" s="4"/>
      <c r="D9" s="5"/>
      <c r="E9" s="5"/>
      <c r="F9" s="5"/>
      <c r="G9" s="5"/>
      <c r="H9" s="5"/>
      <c r="J9" s="46"/>
      <c r="K9" s="3"/>
      <c r="L9" s="5"/>
      <c r="M9" s="5"/>
      <c r="N9" s="5"/>
      <c r="O9" s="5"/>
      <c r="P9" s="5"/>
    </row>
    <row r="10" spans="2:16" ht="37.5" customHeight="1">
      <c r="B10" s="46"/>
      <c r="C10" s="3" t="s">
        <v>108</v>
      </c>
      <c r="D10" s="44" t="s">
        <v>109</v>
      </c>
      <c r="E10" s="44"/>
      <c r="F10" s="44"/>
      <c r="G10" s="44"/>
      <c r="H10" s="44"/>
      <c r="J10" s="46"/>
      <c r="K10" s="3" t="s">
        <v>118</v>
      </c>
      <c r="L10" s="44" t="s">
        <v>119</v>
      </c>
      <c r="M10" s="44"/>
      <c r="N10" s="44"/>
      <c r="O10" s="44"/>
      <c r="P10" s="44"/>
    </row>
    <row r="12" spans="2:16" ht="37.5" customHeight="1">
      <c r="B12" s="45" t="s">
        <v>293</v>
      </c>
      <c r="C12" s="47" t="s">
        <v>110</v>
      </c>
      <c r="D12" s="47"/>
      <c r="E12" s="47"/>
      <c r="F12" s="47"/>
      <c r="G12" s="47"/>
      <c r="H12" s="47"/>
      <c r="J12" s="45" t="s">
        <v>297</v>
      </c>
      <c r="K12" s="47" t="s">
        <v>276</v>
      </c>
      <c r="L12" s="47"/>
      <c r="M12" s="47"/>
      <c r="N12" s="47"/>
      <c r="O12" s="47"/>
      <c r="P12" s="47"/>
    </row>
    <row r="13" spans="2:16">
      <c r="B13" s="46"/>
      <c r="C13" s="1"/>
      <c r="D13" s="2"/>
      <c r="E13" s="2"/>
      <c r="F13" s="2"/>
      <c r="G13" s="2"/>
      <c r="H13" s="2"/>
      <c r="J13" s="46"/>
      <c r="K13" s="1"/>
      <c r="L13" s="2"/>
      <c r="M13" s="2"/>
      <c r="N13" s="2"/>
      <c r="O13" s="2"/>
      <c r="P13" s="2"/>
    </row>
    <row r="14" spans="2:16" ht="30" customHeight="1">
      <c r="B14" s="46"/>
      <c r="C14" s="3" t="s">
        <v>111</v>
      </c>
      <c r="D14" s="44" t="str">
        <f ca="1">CONCATENATE("The surface of the new mall’s commercial premises is ",MID(D39,1,FIND("→",D39,1)-2),". Converted to ",MID(D39,FIND("→",D39,1)+2,FIND("s",D39,15))," that is …")</f>
        <v>The surface of the new mall’s commercial premises is 8 hectares. Converted to acres that is …</v>
      </c>
      <c r="E14" s="44"/>
      <c r="F14" s="44"/>
      <c r="G14" s="44"/>
      <c r="H14" s="44"/>
      <c r="J14" s="46"/>
      <c r="K14" s="3" t="s">
        <v>120</v>
      </c>
      <c r="L14" s="44" t="str">
        <f ca="1">CONCATENATE("The merchandize weighs ",MID(L39,1,FIND("→",L39,1)-2),". How much does it make in ",MID(L39,FIND("→",L39,1)+2,10),"?")</f>
        <v>The merchandize weighs 201 pounds. How much does it make in kilograms?</v>
      </c>
      <c r="M14" s="44"/>
      <c r="N14" s="44"/>
      <c r="O14" s="44"/>
      <c r="P14" s="44"/>
    </row>
    <row r="15" spans="2:16" ht="15" customHeight="1">
      <c r="B15" s="46"/>
      <c r="C15" s="3"/>
      <c r="D15" s="5"/>
      <c r="E15" s="5"/>
      <c r="F15" s="5"/>
      <c r="G15" s="5"/>
      <c r="H15" s="5"/>
      <c r="J15" s="46"/>
      <c r="K15" s="3"/>
      <c r="L15" s="5"/>
      <c r="M15" s="5"/>
      <c r="N15" s="5"/>
      <c r="O15" s="5"/>
      <c r="P15" s="5"/>
    </row>
    <row r="16" spans="2:16" ht="15" customHeight="1">
      <c r="B16" s="46"/>
      <c r="C16" s="3" t="s">
        <v>20</v>
      </c>
      <c r="D16" s="44" t="s">
        <v>264</v>
      </c>
      <c r="E16" s="44"/>
      <c r="F16" s="44"/>
      <c r="G16" s="44"/>
      <c r="H16" s="44"/>
      <c r="J16" s="46"/>
      <c r="K16" s="3" t="s">
        <v>20</v>
      </c>
      <c r="L16" s="44" t="s">
        <v>269</v>
      </c>
      <c r="M16" s="44"/>
      <c r="N16" s="44"/>
      <c r="O16" s="44"/>
      <c r="P16" s="44"/>
    </row>
    <row r="17" spans="2:16" ht="15" customHeight="1">
      <c r="B17" s="46"/>
      <c r="C17" s="3"/>
      <c r="D17" s="5"/>
      <c r="E17" s="5"/>
      <c r="F17" s="5"/>
      <c r="G17" s="5"/>
      <c r="H17" s="5"/>
      <c r="J17" s="46"/>
      <c r="K17" s="3"/>
      <c r="L17" s="5"/>
      <c r="M17" s="5"/>
      <c r="N17" s="5"/>
      <c r="O17" s="5"/>
      <c r="P17" s="5"/>
    </row>
    <row r="18" spans="2:16" ht="37.5" customHeight="1">
      <c r="B18" s="46"/>
      <c r="C18" s="3" t="s">
        <v>111</v>
      </c>
      <c r="D18" s="44" t="s">
        <v>213</v>
      </c>
      <c r="E18" s="44"/>
      <c r="F18" s="44"/>
      <c r="G18" s="44"/>
      <c r="H18" s="44"/>
      <c r="J18" s="46"/>
      <c r="K18" s="3" t="s">
        <v>120</v>
      </c>
      <c r="L18" s="44" t="s">
        <v>216</v>
      </c>
      <c r="M18" s="44"/>
      <c r="N18" s="44"/>
      <c r="O18" s="44"/>
      <c r="P18" s="44"/>
    </row>
    <row r="20" spans="2:16" ht="37.5" customHeight="1">
      <c r="B20" s="45" t="s">
        <v>294</v>
      </c>
      <c r="C20" s="47" t="s">
        <v>112</v>
      </c>
      <c r="D20" s="47"/>
      <c r="E20" s="47"/>
      <c r="F20" s="47"/>
      <c r="G20" s="47"/>
      <c r="H20" s="47"/>
      <c r="J20" s="45" t="s">
        <v>298</v>
      </c>
      <c r="K20" s="47" t="s">
        <v>121</v>
      </c>
      <c r="L20" s="47"/>
      <c r="M20" s="47"/>
      <c r="N20" s="47"/>
      <c r="O20" s="47"/>
      <c r="P20" s="47"/>
    </row>
    <row r="21" spans="2:16">
      <c r="B21" s="46"/>
      <c r="C21" s="2"/>
      <c r="D21" s="2"/>
      <c r="E21" s="2"/>
      <c r="F21" s="2"/>
      <c r="G21" s="2"/>
      <c r="H21" s="2"/>
      <c r="J21" s="46"/>
      <c r="K21" s="1"/>
      <c r="L21" s="2"/>
      <c r="M21" s="2"/>
      <c r="N21" s="2"/>
      <c r="O21" s="2"/>
      <c r="P21" s="2"/>
    </row>
    <row r="22" spans="2:16" ht="30" customHeight="1">
      <c r="B22" s="46"/>
      <c r="C22" s="3" t="s">
        <v>113</v>
      </c>
      <c r="D22" s="44" t="str">
        <f ca="1">CONCATENATE("The limit on the receiving side is ",MID(D40,1,FIND("→",D40,1)-2)," per order. I wonder how large is it in ",MID(D40,FIND("→",D40,1)+2,FIND("s",D40,15)),"?")</f>
        <v>The limit on the receiving side is 78 liters per order. I wonder how large is it in gallons?</v>
      </c>
      <c r="E22" s="44"/>
      <c r="F22" s="44"/>
      <c r="G22" s="44"/>
      <c r="H22" s="44"/>
      <c r="J22" s="46"/>
      <c r="K22" s="3" t="s">
        <v>122</v>
      </c>
      <c r="L22" s="44" t="str">
        <f ca="1">CONCATENATE("The temperature requirement for this product is ",MID(L40,1,FIND("→",L40,1)-2),", but your processes use a different scale.")</f>
        <v>The temperature requirement for this product is -8 F°, but your processes use a different scale.</v>
      </c>
      <c r="M22" s="44"/>
      <c r="N22" s="44"/>
      <c r="O22" s="44"/>
      <c r="P22" s="44"/>
    </row>
    <row r="23" spans="2:16" ht="15" customHeight="1">
      <c r="B23" s="46"/>
      <c r="C23" s="3"/>
      <c r="D23" s="5"/>
      <c r="E23" s="5"/>
      <c r="F23" s="5"/>
      <c r="G23" s="5"/>
      <c r="H23" s="5"/>
      <c r="J23" s="46"/>
      <c r="K23" s="3"/>
      <c r="L23" s="5"/>
      <c r="M23" s="5"/>
      <c r="N23" s="5"/>
      <c r="O23" s="5"/>
      <c r="P23" s="5"/>
    </row>
    <row r="24" spans="2:16" ht="15" customHeight="1">
      <c r="B24" s="46"/>
      <c r="C24" s="3" t="s">
        <v>20</v>
      </c>
      <c r="D24" s="44" t="s">
        <v>265</v>
      </c>
      <c r="E24" s="44"/>
      <c r="F24" s="44"/>
      <c r="G24" s="44"/>
      <c r="H24" s="44"/>
      <c r="J24" s="46"/>
      <c r="K24" s="3" t="s">
        <v>20</v>
      </c>
      <c r="L24" s="44" t="s">
        <v>268</v>
      </c>
      <c r="M24" s="44"/>
      <c r="N24" s="44"/>
      <c r="O24" s="44"/>
      <c r="P24" s="44"/>
    </row>
    <row r="25" spans="2:16" ht="15" customHeight="1">
      <c r="B25" s="46"/>
      <c r="C25" s="3"/>
      <c r="D25" s="5"/>
      <c r="E25" s="5"/>
      <c r="F25" s="5"/>
      <c r="G25" s="5"/>
      <c r="H25" s="5"/>
      <c r="J25" s="46"/>
      <c r="K25" s="3"/>
      <c r="L25" s="5"/>
      <c r="M25" s="5"/>
      <c r="N25" s="5"/>
      <c r="O25" s="5"/>
      <c r="P25" s="5"/>
    </row>
    <row r="26" spans="2:16" ht="22.5" customHeight="1">
      <c r="B26" s="46"/>
      <c r="C26" s="3" t="s">
        <v>113</v>
      </c>
      <c r="D26" s="44" t="s">
        <v>114</v>
      </c>
      <c r="E26" s="44"/>
      <c r="F26" s="44"/>
      <c r="G26" s="44"/>
      <c r="H26" s="44"/>
      <c r="J26" s="46"/>
      <c r="K26" s="3" t="s">
        <v>122</v>
      </c>
      <c r="L26" s="44" t="s">
        <v>217</v>
      </c>
      <c r="M26" s="44"/>
      <c r="N26" s="44"/>
      <c r="O26" s="44"/>
      <c r="P26" s="44"/>
    </row>
    <row r="27" spans="2:16">
      <c r="C27" s="7"/>
    </row>
    <row r="28" spans="2:16" ht="37.5" customHeight="1">
      <c r="B28" s="45" t="s">
        <v>295</v>
      </c>
      <c r="C28" s="47" t="s">
        <v>115</v>
      </c>
      <c r="D28" s="47"/>
      <c r="E28" s="47"/>
      <c r="F28" s="47"/>
      <c r="G28" s="47"/>
      <c r="H28" s="47"/>
      <c r="J28" s="45" t="s">
        <v>299</v>
      </c>
      <c r="K28" s="47" t="s">
        <v>199</v>
      </c>
      <c r="L28" s="47"/>
      <c r="M28" s="47"/>
      <c r="N28" s="47"/>
      <c r="O28" s="47"/>
      <c r="P28" s="47"/>
    </row>
    <row r="29" spans="2:16">
      <c r="B29" s="46"/>
      <c r="C29" s="2"/>
      <c r="D29" s="2"/>
      <c r="E29" s="2"/>
      <c r="F29" s="2"/>
      <c r="G29" s="2"/>
      <c r="H29" s="2"/>
      <c r="J29" s="46"/>
      <c r="K29" s="1"/>
      <c r="L29" s="2"/>
      <c r="M29" s="2"/>
      <c r="N29" s="2"/>
      <c r="O29" s="2"/>
      <c r="P29" s="2"/>
    </row>
    <row r="30" spans="2:16" ht="45" customHeight="1">
      <c r="B30" s="46"/>
      <c r="C30" s="3" t="s">
        <v>23</v>
      </c>
      <c r="D30" s="44" t="str">
        <f ca="1">CONCATENATE("We spend ",MID(D41,1,FIND("/",D41,1)-2)," on paper and printing accessories on a per ",MID(D41,FIND("/",D41,1)+2,FIND("→",D41,1)-8)," basis.")</f>
        <v>We spend $38 on paper and printing accessories on a per week basis.</v>
      </c>
      <c r="E30" s="44"/>
      <c r="F30" s="44"/>
      <c r="G30" s="44"/>
      <c r="H30" s="44"/>
      <c r="J30" s="46"/>
      <c r="K30" s="3" t="s">
        <v>200</v>
      </c>
      <c r="L30" s="44" t="str">
        <f ca="1">CONCATENATE("I’m uploading the prezo for tomorrow’s pitch to the cloud. It’s ",MID(L41,1,FIND("MB",L41,1)-2)," MB, and at a rate of ",MID(L41,FIND("at",L41,1)+3,FIND("Mbit",L41,1)-13)," Mbit/s it will take just …")</f>
        <v>I’m uploading the prezo for tomorrow’s pitch to the cloud. It’s 2740 MB, and at a rate of 140 Mbit/s it will take just …</v>
      </c>
      <c r="M30" s="44"/>
      <c r="N30" s="44"/>
      <c r="O30" s="44"/>
      <c r="P30" s="44"/>
    </row>
    <row r="31" spans="2:16" ht="15" customHeight="1">
      <c r="B31" s="46"/>
      <c r="C31" s="3"/>
      <c r="D31" s="5"/>
      <c r="E31" s="5"/>
      <c r="F31" s="5"/>
      <c r="G31" s="5"/>
      <c r="H31" s="5"/>
      <c r="J31" s="46"/>
      <c r="K31" s="3"/>
      <c r="L31" s="5"/>
      <c r="M31" s="5"/>
      <c r="N31" s="5"/>
      <c r="O31" s="5"/>
      <c r="P31" s="5"/>
    </row>
    <row r="32" spans="2:16" ht="15" customHeight="1">
      <c r="B32" s="46"/>
      <c r="C32" s="3" t="s">
        <v>20</v>
      </c>
      <c r="D32" s="44" t="s">
        <v>266</v>
      </c>
      <c r="E32" s="44"/>
      <c r="F32" s="44"/>
      <c r="G32" s="44"/>
      <c r="H32" s="44"/>
      <c r="J32" s="46"/>
      <c r="K32" s="3" t="s">
        <v>20</v>
      </c>
      <c r="L32" s="44" t="s">
        <v>267</v>
      </c>
      <c r="M32" s="44"/>
      <c r="N32" s="44"/>
      <c r="O32" s="44"/>
      <c r="P32" s="44"/>
    </row>
    <row r="33" spans="2:16" ht="15" customHeight="1">
      <c r="B33" s="46"/>
      <c r="C33" s="3"/>
      <c r="D33" s="5"/>
      <c r="E33" s="5"/>
      <c r="F33" s="5"/>
      <c r="G33" s="5"/>
      <c r="H33" s="5"/>
      <c r="J33" s="46"/>
      <c r="K33" s="3"/>
      <c r="L33" s="5"/>
      <c r="M33" s="5"/>
      <c r="N33" s="5"/>
      <c r="O33" s="5"/>
      <c r="P33" s="5"/>
    </row>
    <row r="34" spans="2:16" ht="37.5" customHeight="1">
      <c r="B34" s="46"/>
      <c r="C34" s="3" t="s">
        <v>23</v>
      </c>
      <c r="D34" s="44" t="s">
        <v>116</v>
      </c>
      <c r="E34" s="44"/>
      <c r="F34" s="44"/>
      <c r="G34" s="44"/>
      <c r="H34" s="44"/>
      <c r="J34" s="46"/>
      <c r="K34" s="3" t="s">
        <v>200</v>
      </c>
      <c r="L34" s="44" t="s">
        <v>201</v>
      </c>
      <c r="M34" s="44"/>
      <c r="N34" s="44"/>
      <c r="O34" s="44"/>
      <c r="P34" s="44"/>
    </row>
    <row r="35" spans="2:16" ht="37.5" customHeight="1"/>
    <row r="36" spans="2:16" ht="37.5" customHeight="1">
      <c r="B36" s="48" t="s">
        <v>144</v>
      </c>
      <c r="C36" s="48"/>
      <c r="D36" s="48"/>
      <c r="E36" s="48"/>
      <c r="F36" s="48"/>
      <c r="G36" s="48"/>
      <c r="H36" s="48"/>
      <c r="I36" s="48"/>
      <c r="J36" s="48"/>
      <c r="K36" s="48"/>
      <c r="L36" s="48"/>
      <c r="M36" s="48"/>
      <c r="N36" s="48"/>
      <c r="O36" s="48"/>
      <c r="P36" s="48"/>
    </row>
    <row r="38" spans="2:16" ht="18.75" customHeight="1">
      <c r="C38" s="14" t="s">
        <v>15</v>
      </c>
      <c r="D38" s="53" t="str">
        <f ca="1">IF(RAND()&lt;0.25,CONCATENATE(RANDBETWEEN(10,100)*10," meters → yards"),IF(RAND()&lt;0.33,CONCATENATE(RANDBETWEEN(10,100)*10," yards → meters"),IF(RAND()&lt;0.5,CONCATENATE(RANDBETWEEN(10,100)," kilometers → miles"),CONCATENATE(RANDBETWEEN(10,100)," miles → kilometers"))))</f>
        <v>200 yards → meters</v>
      </c>
      <c r="E38" s="53"/>
      <c r="F38" s="53"/>
      <c r="G38" s="19" t="s">
        <v>4</v>
      </c>
      <c r="H38" s="22" t="str">
        <f ca="1">IF(MID(D38,FIND(" ",D38,1)+1,3)="met",CONCATENATE(ROUND(CONVERT(MID(D38,1,FIND(" ",D38,1)-1),"m","yd"),0)," yards"),IF(MID(D38,FIND(" ",D38,1)+1,3)="yar",CONCATENATE(ROUND(CONVERT(MID(D38,1,FIND(" ",D38,1)-1),"yd","m"),0)," meters"),IF(MID(D38,FIND(" ",D38,1)+1,3)="kil",CONCATENATE(ROUND(CONVERT(MID(D38,1,FIND(" ",D38,1)-1),"km","mi"),0)," miles"),CONCATENATE(ROUND(CONVERT(MID(D38,1,FIND(" ",D38,1)-1),"mi","km"),0)," kilometers"))))</f>
        <v>183 meters</v>
      </c>
      <c r="I38" s="14"/>
      <c r="J38" s="14"/>
      <c r="K38" s="14" t="s">
        <v>17</v>
      </c>
      <c r="L38" s="53" t="str">
        <f ca="1">IF(RAND()&lt;0.25,CONCATENATE(RANDBETWEEN(50,150)," km/h → m/s"),IF(RAND()&lt;0.33,CONCATENATE(RANDBETWEEN(10,50)," m/s → km/h"),IF(RAND()&lt;0.5,CONCATENATE(RANDBETWEEN(50,150)," km/h → mph"),CONCATENATE(RANDBETWEEN(25,75)," mph → km/h"))))</f>
        <v>133 km/h → mph</v>
      </c>
      <c r="M38" s="53"/>
      <c r="N38" s="53"/>
      <c r="O38" s="19" t="s">
        <v>4</v>
      </c>
      <c r="P38" s="23" t="e">
        <f ca="1">IF(AND(MID(L38,FIND(" ",L38,1)+1,3)="km/",MID(L38,FIND("→",L38,1)+2,3)="m/s"),CONCATENATE(ROUND(CONVERT(MID(L38,1,FIND(" ",L38,1)-1),"km/h","m/s"),0)," m/s"),IF(AND(MID(L38,FIND(" ",L38,1)+1,3)="km/",MID(L38,FIND("→",L38,1)+2,3)="mph"),CONCATENATE(ROUND(CONVERT(MID(L38,1,FIND(" ",L38,1)-1),"km/h","mph"),0)," mph"),IF(MID(L38,FIND(" ",L38,1)+1,3)="m/s",CONCATENATE(ROUND(CONVERT(MID(L38,1,FIND(" ",L38,1)-1),"m/s","km/h"),0)," km/h"),CONCATENATE(ROUND(CONVERT(MID(L38,1,FIND(" ",L38,1)-1),"mph","km/h"),0)," km/h"))))</f>
        <v>#N/A</v>
      </c>
    </row>
    <row r="39" spans="2:16" ht="18.75" customHeight="1">
      <c r="C39" s="14" t="s">
        <v>31</v>
      </c>
      <c r="D39" s="53" t="str">
        <f ca="1">IF(RAND()&lt;0.25,CONCATENATE(RANDBETWEEN(50,250)," meters^2 → yards^2"),IF(RAND()&lt;0.33,CONCATENATE(RANDBETWEEN(50,250)," yards^2 → meters^2"),IF(RAND()&lt;0.5,CONCATENATE(RANDBETWEEN(5,25)," hectares → acres"),CONCATENATE(RANDBETWEEN(5,25)," acres → hectares"))))</f>
        <v>8 hectares → acres</v>
      </c>
      <c r="E39" s="53"/>
      <c r="F39" s="53"/>
      <c r="G39" s="19" t="s">
        <v>4</v>
      </c>
      <c r="H39" s="22" t="e">
        <f ca="1">IF(MID(D39,FIND(" ",D39,1)+1,3)="met",CONCATENATE(ROUND(CONVERT(MID(D39,1,FIND(" ",D39,1)-1),"m2","yd2"),0)," yards"),IF(MID(D39,FIND(" ",D39,1)+1,3)="yar",CONCATENATE(ROUND(CONVERT(MID(D39,1,FIND(" ",D39,1)-1),"yd2","m2"),0)," meters"),IF(MID(D39,FIND(" ",D39,1)+1,3)="hec",CONCATENATE(ROUND(CONVERT(MID(D39,1,FIND(" ",D39,1)-1),"ha","us_acre"),0)," acres"),CONCATENATE(ROUND(CONVERT(MID(D39,1,FIND(" ",D39,1)-1),"us_acre","ha"),0)," hectares"))))</f>
        <v>#N/A</v>
      </c>
      <c r="I39" s="14"/>
      <c r="J39" s="14"/>
      <c r="K39" s="14" t="s">
        <v>33</v>
      </c>
      <c r="L39" s="53" t="str">
        <f ca="1">IF(RAND()&lt;0.5,CONCATENATE(RANDBETWEEN(50,250)," kilograms → pounds"),CONCATENATE(RANDBETWEEN(100,500)," pounds → kilograms"))</f>
        <v>201 pounds → kilograms</v>
      </c>
      <c r="M39" s="53"/>
      <c r="N39" s="53"/>
      <c r="O39" s="19" t="s">
        <v>4</v>
      </c>
      <c r="P39" s="23" t="str">
        <f ca="1">IF(MID(L39,FIND(" ",L39,1)+1,3)="kil",CONCATENATE(ROUND(CONVERT(MID(L39,1,FIND(" ",L39,1)-1),"kg","lbm"),0)," pounds"),CONCATENATE(ROUND(CONVERT(MID(L39,1,FIND(" ",L39,1)-1),"lbm","kg"),0)," kilograms"))</f>
        <v>91 kilograms</v>
      </c>
    </row>
    <row r="40" spans="2:16" ht="18.75" customHeight="1">
      <c r="C40" s="14" t="s">
        <v>16</v>
      </c>
      <c r="D40" s="53" t="str">
        <f ca="1">IF(RAND()&lt;0.25,CONCATENATE(RANDBETWEEN(50,250)," meters^3 → yards^3"),IF(RAND()&lt;0.33,CONCATENATE(RANDBETWEEN(50,250)," yards^3 → meters^3"),IF(RAND()&lt;0.5,CONCATENATE(RANDBETWEEN(50,250)," liters → gallons"),CONCATENATE(RANDBETWEEN(10,50)," gallons → liters"))))</f>
        <v>78 liters → gallons</v>
      </c>
      <c r="E40" s="53"/>
      <c r="F40" s="53"/>
      <c r="G40" s="19" t="s">
        <v>4</v>
      </c>
      <c r="H40" s="22" t="str">
        <f ca="1">IF(MID(D40,FIND(" ",D40,1)+1,3)="met",CONCATENATE(ROUND(CONVERT(MID(D40,1,FIND(" ",D40,1)-1),"m3","yd3"),0)," yards^3"),IF(MID(D40,FIND(" ",D40,1)+1,3)="yar",CONCATENATE(ROUND(CONVERT(MID(D40,1,FIND(" ",D40,1)-1),"yd3","m3"),0)," meters^3"),IF(MID(D40,FIND(" ",D40,1)+1,3)="lit",CONCATENATE(ROUND(CONVERT(MID(D40,1,FIND(" ",D40,1)-1),"l","gal"),0)," gallons"),CONCATENATE(ROUND(CONVERT(MID(D40,1,FIND(" ",D40,1)-1),"gal","l"),0)," liters"))))</f>
        <v>21 gallons</v>
      </c>
      <c r="I40" s="14"/>
      <c r="J40" s="14"/>
      <c r="K40" s="14" t="s">
        <v>18</v>
      </c>
      <c r="L40" s="53" t="str">
        <f ca="1">IF(RAND()&lt;0.5,CONCATENATE(RANDBETWEEN(-20,50)," C° → F°"),CONCATENATE(RANDBETWEEN(-10,130)," F° → C°"))</f>
        <v>-8 F° → C°</v>
      </c>
      <c r="M40" s="53"/>
      <c r="N40" s="53"/>
      <c r="O40" s="19" t="s">
        <v>4</v>
      </c>
      <c r="P40" s="23" t="str">
        <f ca="1">IF(MID(L40,FIND(" ",L40,1)+1,1)="C",CONCATENATE(ROUND(CONVERT(MID(L40,1,FIND(" ",L40,1)-1),"cel","fah"),0)," F°"),CONCATENATE(ROUND(CONVERT(MID(L40,1,FIND(" ",L40,1)-1),"fah","cel"),0)," C°"))</f>
        <v>-22 C°</v>
      </c>
    </row>
    <row r="41" spans="2:16" ht="18.75" customHeight="1">
      <c r="C41" s="14" t="s">
        <v>32</v>
      </c>
      <c r="D41" s="53" t="str">
        <f ca="1">CONCATENATE("$",RANDBETWEEN(10,100),IF(RAND()&lt;0.25," / hour",IF(RAND()&lt;0.33," / day",IF(RAND()&lt;0.5," / week"," / month")))," → year")</f>
        <v>$38 / week → year</v>
      </c>
      <c r="E41" s="53"/>
      <c r="F41" s="53"/>
      <c r="G41" s="19" t="s">
        <v>4</v>
      </c>
      <c r="H41" s="22" t="str">
        <f ca="1">IF(MID(D41,FIND("/",D41,1)+2,3)="hou",CONCATENATE("$",MID(D41,2,FIND(" ",D41,1)-1)*8*5*52," / year"),IF(MID(D41,FIND("/",D41,1)+2,3)="day",CONCATENATE("$",MID(D41,2,FIND(" ",D41,1)-1)*365," / year"),IF(MID(D41,FIND("/",D41,1)+2,3)="wee",CONCATENATE("$",MID(D41,2,FIND(" ",D41,1)-1)*52," / year"),CONCATENATE("$",MID(D41,2,FIND(" ",D41,1)-1)*12," / year"))))</f>
        <v>$1976 / year</v>
      </c>
      <c r="I41" s="20"/>
      <c r="J41" s="14"/>
      <c r="K41" s="14" t="s">
        <v>34</v>
      </c>
      <c r="L41" s="53" t="str">
        <f ca="1">CONCATENATE(RANDBETWEEN(100,1000)*10," MB"," at ",RANDBETWEEN(5,25)*10," Mbit/s")</f>
        <v>2740 MB at 140 Mbit/s</v>
      </c>
      <c r="M41" s="53"/>
      <c r="N41" s="53"/>
      <c r="O41" s="19" t="s">
        <v>137</v>
      </c>
      <c r="P41" s="23" t="e">
        <f ca="1">CONCATENATE(ROUND(CONVERT(MID(L41,1,FIND("MB",L41,1)-2),"byte","bit")*1048576/1000000/MID(L41,FIND("at",L41,1)+3,FIND("Mbit",L41,1)-13)/60,0)," min")</f>
        <v>#N/A</v>
      </c>
    </row>
    <row r="42" spans="2:16" ht="22.5" customHeight="1"/>
    <row r="43" spans="2:16">
      <c r="K43" s="7"/>
      <c r="M43" s="24" t="s">
        <v>11</v>
      </c>
    </row>
  </sheetData>
  <sheetProtection password="EF4F" sheet="1" objects="1" scenarios="1" selectLockedCells="1"/>
  <mergeCells count="52">
    <mergeCell ref="C2:H2"/>
    <mergeCell ref="B4:B10"/>
    <mergeCell ref="C4:H4"/>
    <mergeCell ref="J4:J10"/>
    <mergeCell ref="D10:H10"/>
    <mergeCell ref="D18:H18"/>
    <mergeCell ref="D34:H34"/>
    <mergeCell ref="B20:B26"/>
    <mergeCell ref="C20:H20"/>
    <mergeCell ref="D22:H22"/>
    <mergeCell ref="B12:B18"/>
    <mergeCell ref="K4:P4"/>
    <mergeCell ref="D6:H6"/>
    <mergeCell ref="L6:P6"/>
    <mergeCell ref="D8:H8"/>
    <mergeCell ref="L8:P8"/>
    <mergeCell ref="L10:P10"/>
    <mergeCell ref="D14:H14"/>
    <mergeCell ref="L14:P14"/>
    <mergeCell ref="D16:H16"/>
    <mergeCell ref="L16:P16"/>
    <mergeCell ref="K12:P12"/>
    <mergeCell ref="L18:P18"/>
    <mergeCell ref="B36:P36"/>
    <mergeCell ref="B1:P1"/>
    <mergeCell ref="K2:P2"/>
    <mergeCell ref="L34:P34"/>
    <mergeCell ref="L26:P26"/>
    <mergeCell ref="B28:B34"/>
    <mergeCell ref="C28:H28"/>
    <mergeCell ref="J28:J34"/>
    <mergeCell ref="K28:P28"/>
    <mergeCell ref="D30:H30"/>
    <mergeCell ref="L30:P30"/>
    <mergeCell ref="D32:H32"/>
    <mergeCell ref="L32:P32"/>
    <mergeCell ref="C12:H12"/>
    <mergeCell ref="J12:J18"/>
    <mergeCell ref="L22:P22"/>
    <mergeCell ref="D24:H24"/>
    <mergeCell ref="L24:P24"/>
    <mergeCell ref="J20:J26"/>
    <mergeCell ref="D26:H26"/>
    <mergeCell ref="K20:P20"/>
    <mergeCell ref="D38:F38"/>
    <mergeCell ref="D39:F39"/>
    <mergeCell ref="D40:F40"/>
    <mergeCell ref="D41:F41"/>
    <mergeCell ref="L38:N38"/>
    <mergeCell ref="L39:N39"/>
    <mergeCell ref="L40:N40"/>
    <mergeCell ref="L41:N41"/>
  </mergeCells>
  <hyperlinks>
    <hyperlink ref="B2" location="COVER!A1" display="←"/>
  </hyperlinks>
  <pageMargins left="0.7" right="0.7" top="0.75" bottom="0.75" header="0.3" footer="0.3"/>
  <pageSetup paperSize="9" scale="48" orientation="portrait" horizontalDpi="4294967293" verticalDpi="0" r:id="rId1"/>
  <headerFooter>
    <oddHeader>&amp;C&amp;"Arial,Regular"&amp;K00-024Business Mental Math Randomizer</oddHeader>
    <oddFooter>&amp;C&amp;"Arial,Regular"&amp;K00-024Copyright © 2020 by Valentin Nugmanov</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COVER</vt:lpstr>
      <vt:lpstr>1. ADDITION</vt:lpstr>
      <vt:lpstr>2. SUBTRACTION</vt:lpstr>
      <vt:lpstr>3. MULTIPLICATION</vt:lpstr>
      <vt:lpstr>4. DIVISION</vt:lpstr>
      <vt:lpstr>5. VALIDATION &amp; ESTIMATION</vt:lpstr>
      <vt:lpstr>6. FRACTIONAL NUMBERS</vt:lpstr>
      <vt:lpstr>7. CONVERSION</vt:lpstr>
      <vt:lpstr>'1. ADDITION'!Print_Area</vt:lpstr>
      <vt:lpstr>'2. SUBTRACTION'!Print_Area</vt:lpstr>
      <vt:lpstr>'3. MULTIPLICATION'!Print_Area</vt:lpstr>
      <vt:lpstr>'4. DIVISION'!Print_Area</vt:lpstr>
      <vt:lpstr>'5. VALIDATION &amp; ESTIMATION'!Print_Area</vt:lpstr>
      <vt:lpstr>'6. FRACTIONAL NUMBERS'!Print_Area</vt:lpstr>
      <vt:lpstr>'7. CONVERSION'!Print_Area</vt:lpstr>
      <vt:lpstr>COVER!Print_Area</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Business Mental Math Randomizer</dc:title>
  <dc:subject>Business Mental Math: For Future Consultants (Case Interview) And Executives (GMAT/GRE)</dc:subject>
  <dc:creator>Copyright © 2020 by Valentin Nugmanov</dc:creator>
  <cp:keywords/>
  <dc:description>Randomizer is a free companion to Business Mental Math that offers infinite mental math practice in a business context.</dc:description>
  <cp:lastModifiedBy> </cp:lastModifiedBy>
  <dcterms:created xsi:type="dcterms:W3CDTF">2019-12-07T18:34:45Z</dcterms:created>
  <dcterms:modified xsi:type="dcterms:W3CDTF">2021-01-25T18:03:25Z</dcterms:modified>
  <cp:category>Case Master Series</cp:category>
</cp:coreProperties>
</file>

<file path=docProps/custom.xml><?xml version="1.0" encoding="utf-8"?>
<Properties xmlns="http://schemas.openxmlformats.org/officeDocument/2006/custom-properties" xmlns:vt="http://schemas.openxmlformats.org/officeDocument/2006/docPropsVTypes">
  <property fmtid="{64440492-4C8B-11D1-8B70-080036B11A03}" pid="4">
    <vt:lpwstr>www.casemaster.club/randomizer</vt:lpwstr>
  </property>
</Properties>
</file>